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my.sharepoint.com/personal/rachel_bean2_england_nhs_uk/Documents/2022 Exec Talent &amp; Appointments Team Folders/&amp;Succession Planning/"/>
    </mc:Choice>
  </mc:AlternateContent>
  <xr:revisionPtr revIDLastSave="1" documentId="8_{47B671DC-FE77-426B-8AD7-CA1BD2956073}" xr6:coauthVersionLast="45" xr6:coauthVersionMax="47" xr10:uidLastSave="{E300B5D1-F404-42B8-983A-6B0612DD3967}"/>
  <bookViews>
    <workbookView xWindow="-110" yWindow="-110" windowWidth="19420" windowHeight="10420" tabRatio="653" xr2:uid="{582A35E6-32B4-4F32-87B0-9ECD25881EDA}"/>
  </bookViews>
  <sheets>
    <sheet name="Instructions" sheetId="17" r:id="rId1"/>
    <sheet name="Critical Role Assessment Matrix" sheetId="9" r:id="rId2"/>
    <sheet name="Profession specific heat map" sheetId="14" r:id="rId3"/>
    <sheet name="Diversity Raw Data" sheetId="20" r:id="rId4"/>
    <sheet name="Diversity - Graphs" sheetId="18" r:id="rId5"/>
    <sheet name="Succession Planning Template" sheetId="16" r:id="rId6"/>
    <sheet name="SP Template 1.3" sheetId="12" state="hidden" r:id="rId7"/>
    <sheet name="Drop down data" sheetId="15" state="hidden" r:id="rId8"/>
  </sheets>
  <definedNames>
    <definedName name="_xlnm._FilterDatabase" localSheetId="6" hidden="1">'SP Template 1.3'!$A$3:$DA$32</definedName>
    <definedName name="_xlnm._FilterDatabase" localSheetId="5" hidden="1">'Succession Planning Template'!$A$7:$T$27</definedName>
    <definedName name="Slicer_Emergency_cover">#N/A</definedName>
    <definedName name="Slicer_Level_of_readiness">#N/A</definedName>
    <definedName name="Slicer_Role_on_succession_plan_for">#N/A</definedName>
    <definedName name="Slicer_Which_professional_area">#N/A</definedName>
    <definedName name="yes_no">'Drop down data'!$E$38:$E$41</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4:slicerCache r:id="rId10"/>
        <x14:slicerCache r:id="rId11"/>
        <x14:slicerCache r:id="rId1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E14" i="14" l="1" a="1"/>
  <c r="E14" i="14" s="1"/>
  <c r="D14" i="14" a="1"/>
  <c r="D14" i="14" s="1"/>
  <c r="C14" i="14" a="1"/>
  <c r="C14" i="14" s="1"/>
  <c r="B14" i="14"/>
  <c r="H34" i="20" a="1"/>
  <c r="H34" i="20" s="1"/>
  <c r="G34" i="20" a="1"/>
  <c r="G34" i="20" s="1"/>
  <c r="F34" i="20" a="1"/>
  <c r="F34" i="20" s="1"/>
  <c r="E34" i="20" a="1"/>
  <c r="E34" i="20" s="1"/>
  <c r="D34" i="20" a="1"/>
  <c r="D34" i="20" s="1"/>
  <c r="C34" i="20" a="1"/>
  <c r="C34" i="20" s="1"/>
  <c r="B34" i="20" a="1"/>
  <c r="B34" i="20" s="1"/>
  <c r="I10" i="20" a="1"/>
  <c r="I10" i="20" s="1"/>
  <c r="H10" i="20" a="1"/>
  <c r="H10" i="20" s="1"/>
  <c r="G10" i="20" a="1"/>
  <c r="G10" i="20" s="1"/>
  <c r="F10" i="20" a="1"/>
  <c r="F10" i="20" s="1"/>
  <c r="E10" i="20" a="1"/>
  <c r="E10" i="20" s="1"/>
  <c r="D10" i="20" a="1"/>
  <c r="D10" i="20" s="1"/>
  <c r="C10" i="20" a="1"/>
  <c r="C10" i="20" s="1"/>
  <c r="B10" i="20"/>
  <c r="H35" i="20" a="1"/>
  <c r="H35" i="20" s="1"/>
  <c r="G35" i="20" a="1"/>
  <c r="G35" i="20" s="1"/>
  <c r="F35" i="20" a="1"/>
  <c r="F35" i="20" s="1"/>
  <c r="E35" i="20" a="1"/>
  <c r="E35" i="20" s="1"/>
  <c r="D35" i="20" a="1"/>
  <c r="D35" i="20" s="1"/>
  <c r="C35" i="20" a="1"/>
  <c r="C35" i="20" s="1"/>
  <c r="B35" i="20" a="1"/>
  <c r="B35" i="20" s="1"/>
  <c r="I11" i="20" a="1"/>
  <c r="I11" i="20" s="1"/>
  <c r="H11" i="20" a="1"/>
  <c r="H11" i="20" s="1"/>
  <c r="G11" i="20" a="1"/>
  <c r="G11" i="20" s="1"/>
  <c r="F11" i="20" a="1"/>
  <c r="F11" i="20" s="1"/>
  <c r="E11" i="20" a="1"/>
  <c r="E11" i="20" s="1"/>
  <c r="D11" i="20" a="1"/>
  <c r="D11" i="20" s="1"/>
  <c r="C11" i="20" a="1"/>
  <c r="C11" i="20" s="1"/>
  <c r="B11" i="20"/>
  <c r="E7" i="14" a="1"/>
  <c r="E7" i="14" s="1"/>
  <c r="D7" i="14" a="1"/>
  <c r="D7" i="14" s="1"/>
  <c r="C7" i="14" a="1"/>
  <c r="C7" i="14" s="1"/>
  <c r="B7" i="14"/>
  <c r="B3" i="20"/>
  <c r="H27" i="20" a="1"/>
  <c r="H27" i="20" s="1"/>
  <c r="G27" i="20" a="1"/>
  <c r="G27" i="20" s="1"/>
  <c r="F27" i="20" a="1"/>
  <c r="F27" i="20" s="1"/>
  <c r="E27" i="20" a="1"/>
  <c r="E27" i="20" s="1"/>
  <c r="D27" i="20" a="1"/>
  <c r="D27" i="20" s="1"/>
  <c r="C27" i="20" a="1"/>
  <c r="C27" i="20" s="1"/>
  <c r="B27" i="20" a="1"/>
  <c r="B27" i="20" s="1"/>
  <c r="I3" i="20" a="1"/>
  <c r="I3" i="20" s="1"/>
  <c r="H3" i="20" a="1"/>
  <c r="H3" i="20" s="1"/>
  <c r="G3" i="20" a="1"/>
  <c r="G3" i="20" s="1"/>
  <c r="F3" i="20" a="1"/>
  <c r="F3" i="20" s="1"/>
  <c r="E3" i="20" a="1"/>
  <c r="E3" i="20" s="1"/>
  <c r="D3" i="20" a="1"/>
  <c r="D3" i="20" s="1"/>
  <c r="C3" i="20" a="1"/>
  <c r="C3" i="20" s="1"/>
  <c r="E15" i="14" a="1"/>
  <c r="E15" i="14" s="1"/>
  <c r="D15" i="14" a="1"/>
  <c r="D15" i="14" s="1"/>
  <c r="C15" i="14" a="1"/>
  <c r="C15" i="14" s="1"/>
  <c r="B15" i="14"/>
  <c r="B1" i="18"/>
  <c r="C33" i="20" a="1"/>
  <c r="C33" i="20" s="1"/>
  <c r="C32" i="20" a="1"/>
  <c r="C32" i="20" s="1"/>
  <c r="C31" i="20" a="1"/>
  <c r="C31" i="20" s="1"/>
  <c r="C30" i="20" a="1"/>
  <c r="C30" i="20" s="1"/>
  <c r="C29" i="20" a="1"/>
  <c r="C29" i="20" s="1"/>
  <c r="C28" i="20" a="1"/>
  <c r="C28" i="20" s="1"/>
  <c r="C26" i="20" a="1"/>
  <c r="C26" i="20" s="1"/>
  <c r="D9" i="20" a="1"/>
  <c r="D9" i="20" s="1"/>
  <c r="D8" i="20" a="1"/>
  <c r="D8" i="20" s="1"/>
  <c r="D7" i="20" a="1"/>
  <c r="D7" i="20" s="1"/>
  <c r="D6" i="20" a="1"/>
  <c r="D6" i="20" s="1"/>
  <c r="D5" i="20" a="1"/>
  <c r="D5" i="20" s="1"/>
  <c r="D4" i="20" a="1"/>
  <c r="D4" i="20" s="1"/>
  <c r="D2" i="20" a="1"/>
  <c r="D2" i="20" s="1"/>
  <c r="C2" i="20" a="1"/>
  <c r="C2" i="20" s="1"/>
  <c r="E13" i="14" a="1"/>
  <c r="E13" i="14" s="1"/>
  <c r="E12" i="14" a="1"/>
  <c r="E12" i="14" s="1"/>
  <c r="E11" i="14" a="1"/>
  <c r="E11" i="14" s="1"/>
  <c r="E10" i="14" a="1"/>
  <c r="E10" i="14" s="1"/>
  <c r="E9" i="14" a="1"/>
  <c r="E9" i="14" s="1"/>
  <c r="E8" i="14" a="1"/>
  <c r="E8" i="14" s="1"/>
  <c r="F2" i="20" a="1"/>
  <c r="F2" i="20" s="1"/>
  <c r="D13" i="14" a="1"/>
  <c r="D13" i="14" s="1"/>
  <c r="D12" i="14" a="1"/>
  <c r="D12" i="14" s="1"/>
  <c r="D11" i="14" a="1"/>
  <c r="D11" i="14" s="1"/>
  <c r="D10" i="14" a="1"/>
  <c r="D10" i="14" s="1"/>
  <c r="D9" i="14" a="1"/>
  <c r="D9" i="14" s="1"/>
  <c r="D8" i="14" a="1"/>
  <c r="D8" i="14" s="1"/>
  <c r="C13" i="14" a="1"/>
  <c r="C13" i="14" s="1"/>
  <c r="C12" i="14" a="1"/>
  <c r="C12" i="14" s="1"/>
  <c r="C11" i="14" a="1"/>
  <c r="C11" i="14" s="1"/>
  <c r="C10" i="14" a="1"/>
  <c r="C10" i="14" s="1"/>
  <c r="C9" i="14" a="1"/>
  <c r="C9" i="14" s="1"/>
  <c r="C8" i="14" a="1"/>
  <c r="C8" i="14" s="1"/>
  <c r="C1" i="14"/>
  <c r="B13" i="14"/>
  <c r="B12" i="14"/>
  <c r="B11" i="14"/>
  <c r="B10" i="14"/>
  <c r="B9" i="14"/>
  <c r="B8" i="14"/>
  <c r="B2" i="20"/>
  <c r="B14" i="20" s="1"/>
  <c r="B26" i="20" a="1"/>
  <c r="B26" i="20" s="1"/>
  <c r="D26" i="20" a="1"/>
  <c r="D26" i="20" s="1"/>
  <c r="E26" i="20" a="1"/>
  <c r="E26" i="20" s="1"/>
  <c r="F26" i="20" a="1"/>
  <c r="F26" i="20" s="1"/>
  <c r="G26" i="20" a="1"/>
  <c r="G26" i="20" s="1"/>
  <c r="H26" i="20" a="1"/>
  <c r="H26" i="20" s="1"/>
  <c r="B28" i="20" a="1"/>
  <c r="B28" i="20" s="1"/>
  <c r="D28" i="20" a="1"/>
  <c r="D28" i="20" s="1"/>
  <c r="E28" i="20" a="1"/>
  <c r="E28" i="20" s="1"/>
  <c r="F28" i="20" a="1"/>
  <c r="F28" i="20" s="1"/>
  <c r="G28" i="20" a="1"/>
  <c r="G28" i="20" s="1"/>
  <c r="H28" i="20" a="1"/>
  <c r="H28" i="20" s="1"/>
  <c r="B29" i="20" a="1"/>
  <c r="B29" i="20" s="1"/>
  <c r="D29" i="20" a="1"/>
  <c r="D29" i="20" s="1"/>
  <c r="E29" i="20" a="1"/>
  <c r="E29" i="20" s="1"/>
  <c r="F29" i="20" a="1"/>
  <c r="F29" i="20" s="1"/>
  <c r="G29" i="20" a="1"/>
  <c r="G29" i="20" s="1"/>
  <c r="H29" i="20" a="1"/>
  <c r="H29" i="20" s="1"/>
  <c r="B30" i="20" a="1"/>
  <c r="B30" i="20" s="1"/>
  <c r="D30" i="20" a="1"/>
  <c r="D30" i="20" s="1"/>
  <c r="E30" i="20" a="1"/>
  <c r="E30" i="20" s="1"/>
  <c r="F30" i="20" a="1"/>
  <c r="F30" i="20" s="1"/>
  <c r="G30" i="20" a="1"/>
  <c r="G30" i="20" s="1"/>
  <c r="H30" i="20" a="1"/>
  <c r="H30" i="20" s="1"/>
  <c r="B31" i="20" a="1"/>
  <c r="B31" i="20" s="1"/>
  <c r="D31" i="20" a="1"/>
  <c r="D31" i="20" s="1"/>
  <c r="E31" i="20" a="1"/>
  <c r="E31" i="20" s="1"/>
  <c r="F31" i="20" a="1"/>
  <c r="F31" i="20" s="1"/>
  <c r="G31" i="20" a="1"/>
  <c r="G31" i="20" s="1"/>
  <c r="H31" i="20" a="1"/>
  <c r="H31" i="20" s="1"/>
  <c r="B32" i="20" a="1"/>
  <c r="B32" i="20" s="1"/>
  <c r="D32" i="20" a="1"/>
  <c r="D32" i="20" s="1"/>
  <c r="E32" i="20" a="1"/>
  <c r="E32" i="20" s="1"/>
  <c r="F32" i="20" a="1"/>
  <c r="F32" i="20" s="1"/>
  <c r="G32" i="20" a="1"/>
  <c r="G32" i="20" s="1"/>
  <c r="H32" i="20" a="1"/>
  <c r="H32" i="20" s="1"/>
  <c r="B33" i="20" a="1"/>
  <c r="B33" i="20" s="1"/>
  <c r="D33" i="20" a="1"/>
  <c r="D33" i="20" s="1"/>
  <c r="E33" i="20" a="1"/>
  <c r="E33" i="20" s="1"/>
  <c r="F33" i="20" a="1"/>
  <c r="F33" i="20" s="1"/>
  <c r="G33" i="20" a="1"/>
  <c r="G33" i="20" s="1"/>
  <c r="H33" i="20" a="1"/>
  <c r="H33" i="20" s="1"/>
  <c r="I9" i="20" a="1"/>
  <c r="I9" i="20" s="1"/>
  <c r="H9" i="20" a="1"/>
  <c r="H9" i="20" s="1"/>
  <c r="G9" i="20" a="1"/>
  <c r="G9" i="20" s="1"/>
  <c r="F9" i="20" a="1"/>
  <c r="F9" i="20" s="1"/>
  <c r="E9" i="20" a="1"/>
  <c r="E9" i="20" s="1"/>
  <c r="C9" i="20" a="1"/>
  <c r="C9" i="20" s="1"/>
  <c r="B9" i="20"/>
  <c r="I8" i="20" a="1"/>
  <c r="I8" i="20" s="1"/>
  <c r="H8" i="20" a="1"/>
  <c r="H8" i="20" s="1"/>
  <c r="G8" i="20" a="1"/>
  <c r="G8" i="20" s="1"/>
  <c r="F8" i="20" a="1"/>
  <c r="F8" i="20" s="1"/>
  <c r="E8" i="20" a="1"/>
  <c r="E8" i="20" s="1"/>
  <c r="C8" i="20" a="1"/>
  <c r="C8" i="20" s="1"/>
  <c r="B8" i="20"/>
  <c r="I7" i="20" a="1"/>
  <c r="I7" i="20" s="1"/>
  <c r="H7" i="20" a="1"/>
  <c r="H7" i="20" s="1"/>
  <c r="G7" i="20" a="1"/>
  <c r="G7" i="20" s="1"/>
  <c r="F7" i="20" a="1"/>
  <c r="F7" i="20" s="1"/>
  <c r="E7" i="20" a="1"/>
  <c r="E7" i="20" s="1"/>
  <c r="C7" i="20" a="1"/>
  <c r="C7" i="20" s="1"/>
  <c r="B7" i="20"/>
  <c r="I6" i="20" a="1"/>
  <c r="I6" i="20" s="1"/>
  <c r="H6" i="20" a="1"/>
  <c r="H6" i="20" s="1"/>
  <c r="G6" i="20" a="1"/>
  <c r="G6" i="20" s="1"/>
  <c r="F6" i="20" a="1"/>
  <c r="F6" i="20" s="1"/>
  <c r="E6" i="20" a="1"/>
  <c r="E6" i="20" s="1"/>
  <c r="C6" i="20" a="1"/>
  <c r="C6" i="20" s="1"/>
  <c r="B6" i="20"/>
  <c r="I5" i="20" a="1"/>
  <c r="I5" i="20" s="1"/>
  <c r="H5" i="20" a="1"/>
  <c r="H5" i="20" s="1"/>
  <c r="G5" i="20" a="1"/>
  <c r="G5" i="20" s="1"/>
  <c r="F5" i="20" a="1"/>
  <c r="F5" i="20" s="1"/>
  <c r="E5" i="20" a="1"/>
  <c r="E5" i="20" s="1"/>
  <c r="C5" i="20" a="1"/>
  <c r="C5" i="20" s="1"/>
  <c r="B5" i="20"/>
  <c r="I4" i="20" a="1"/>
  <c r="I4" i="20" s="1"/>
  <c r="H4" i="20" a="1"/>
  <c r="H4" i="20" s="1"/>
  <c r="G4" i="20" a="1"/>
  <c r="G4" i="20" s="1"/>
  <c r="F4" i="20" a="1"/>
  <c r="F4" i="20" s="1"/>
  <c r="E4" i="20" a="1"/>
  <c r="E4" i="20" s="1"/>
  <c r="C4" i="20" a="1"/>
  <c r="C4" i="20" s="1"/>
  <c r="B4" i="20"/>
  <c r="I2" i="20" a="1"/>
  <c r="I2" i="20" s="1"/>
  <c r="H2" i="20" a="1"/>
  <c r="H2" i="20" s="1"/>
  <c r="G2" i="20" a="1"/>
  <c r="G2" i="20" s="1"/>
  <c r="E2" i="20" a="1"/>
  <c r="E2" i="20" s="1"/>
  <c r="E23" i="20" l="1"/>
  <c r="D23" i="20"/>
  <c r="I23" i="20"/>
  <c r="B23" i="20"/>
  <c r="C23" i="20"/>
  <c r="F23" i="20"/>
  <c r="G23" i="20"/>
  <c r="H23" i="20"/>
  <c r="D14" i="20"/>
  <c r="D17" i="20"/>
  <c r="D18" i="20"/>
  <c r="D19" i="20"/>
  <c r="D20" i="20"/>
  <c r="D21" i="20"/>
  <c r="D22" i="20"/>
  <c r="D15" i="20"/>
  <c r="D16" i="20"/>
  <c r="E17" i="20"/>
  <c r="H17" i="20"/>
  <c r="B15" i="20"/>
  <c r="H15" i="20"/>
  <c r="F17" i="20"/>
  <c r="E21" i="20"/>
  <c r="G21" i="20"/>
  <c r="G17" i="20"/>
  <c r="H14" i="20"/>
  <c r="I16" i="20"/>
  <c r="E14" i="20"/>
  <c r="I15" i="20"/>
  <c r="E16" i="20"/>
  <c r="F16" i="20"/>
  <c r="H19" i="20"/>
  <c r="G15" i="20"/>
  <c r="G16" i="20"/>
  <c r="G14" i="20"/>
  <c r="H20" i="20"/>
  <c r="C15" i="20"/>
  <c r="B18" i="20"/>
  <c r="I22" i="20"/>
  <c r="C21" i="20"/>
  <c r="I21" i="20"/>
  <c r="I14" i="20"/>
  <c r="E18" i="20"/>
  <c r="E19" i="20"/>
  <c r="H18" i="20"/>
  <c r="F19" i="20"/>
  <c r="E20" i="20"/>
  <c r="B22" i="20"/>
  <c r="F20" i="20"/>
  <c r="C19" i="20"/>
  <c r="I19" i="20"/>
  <c r="G19" i="20"/>
  <c r="E15" i="20"/>
  <c r="I17" i="20"/>
  <c r="G20" i="20"/>
  <c r="H16" i="20"/>
  <c r="B19" i="20"/>
  <c r="F21" i="20"/>
  <c r="C22" i="20"/>
  <c r="C18" i="20"/>
  <c r="C14" i="20"/>
  <c r="F18" i="20"/>
  <c r="I20" i="20"/>
  <c r="F22" i="20"/>
  <c r="G18" i="20"/>
  <c r="B20" i="20"/>
  <c r="B21" i="20"/>
  <c r="H21" i="20"/>
  <c r="G22" i="20"/>
  <c r="I18" i="20"/>
  <c r="E22" i="20"/>
  <c r="B16" i="20"/>
  <c r="B17" i="20"/>
  <c r="F14" i="20"/>
  <c r="F15" i="20"/>
  <c r="C16" i="20"/>
  <c r="C17" i="20"/>
  <c r="C20" i="20"/>
  <c r="H2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 Hundley</author>
  </authors>
  <commentList>
    <comment ref="E7" authorId="0" shapeId="0" xr:uid="{54B22DB9-E486-44E0-90CC-58B708048533}">
      <text>
        <r>
          <rPr>
            <b/>
            <sz val="9"/>
            <color indexed="81"/>
            <rFont val="Tahoma"/>
            <family val="2"/>
          </rPr>
          <t xml:space="preserve">POOL:
</t>
        </r>
        <r>
          <rPr>
            <sz val="9"/>
            <color indexed="81"/>
            <rFont val="Tahoma"/>
            <family val="2"/>
          </rPr>
          <t>an individual who has shown an interest in developing, progressing and being part of the talent pool</t>
        </r>
      </text>
    </comment>
    <comment ref="F7" authorId="0" shapeId="0" xr:uid="{44E26D93-0A6B-4364-9077-2A560F7B8CB5}">
      <text>
        <r>
          <rPr>
            <b/>
            <sz val="9"/>
            <color indexed="81"/>
            <rFont val="Tahoma"/>
            <family val="2"/>
          </rPr>
          <t xml:space="preserve">PIPELINE:
</t>
        </r>
        <r>
          <rPr>
            <sz val="9"/>
            <color indexed="81"/>
            <rFont val="Tahoma"/>
            <family val="2"/>
          </rPr>
          <t xml:space="preserve">Those who have been formally assessed
</t>
        </r>
      </text>
    </comment>
    <comment ref="L7" authorId="0" shapeId="0" xr:uid="{7175CA1A-CEF3-4A7A-AD12-8789AE853BA2}">
      <text>
        <r>
          <rPr>
            <b/>
            <sz val="9"/>
            <color indexed="81"/>
            <rFont val="Tahoma"/>
            <family val="2"/>
          </rPr>
          <t xml:space="preserve">INTERNAL: </t>
        </r>
        <r>
          <rPr>
            <sz val="9"/>
            <color indexed="81"/>
            <rFont val="Tahoma"/>
            <family val="2"/>
          </rPr>
          <t>assessment of readiness done with organisation</t>
        </r>
        <r>
          <rPr>
            <b/>
            <sz val="9"/>
            <color indexed="81"/>
            <rFont val="Tahoma"/>
            <family val="2"/>
          </rPr>
          <t xml:space="preserve">
EXTERNAL: </t>
        </r>
        <r>
          <rPr>
            <sz val="9"/>
            <color indexed="81"/>
            <rFont val="Tahoma"/>
            <family val="2"/>
          </rPr>
          <t>formal assessment done at regional or national level</t>
        </r>
        <r>
          <rPr>
            <b/>
            <sz val="9"/>
            <color indexed="81"/>
            <rFont val="Tahoma"/>
            <family val="2"/>
          </rPr>
          <t xml:space="preserve">
</t>
        </r>
        <r>
          <rPr>
            <sz val="9"/>
            <color indexed="81"/>
            <rFont val="Tahoma"/>
            <family val="2"/>
          </rPr>
          <t xml:space="preserve">
</t>
        </r>
        <r>
          <rPr>
            <b/>
            <sz val="9"/>
            <color indexed="81"/>
            <rFont val="Tahoma"/>
            <family val="2"/>
          </rPr>
          <t>Ready now</t>
        </r>
        <r>
          <rPr>
            <sz val="9"/>
            <color indexed="81"/>
            <rFont val="Tahoma"/>
            <family val="2"/>
          </rPr>
          <t xml:space="preserve">  = within 6 months
</t>
        </r>
        <r>
          <rPr>
            <b/>
            <sz val="9"/>
            <color indexed="81"/>
            <rFont val="Tahoma"/>
            <family val="2"/>
          </rPr>
          <t>Ready soon</t>
        </r>
        <r>
          <rPr>
            <sz val="9"/>
            <color indexed="81"/>
            <rFont val="Tahoma"/>
            <family val="2"/>
          </rPr>
          <t xml:space="preserve"> = within 2 years
</t>
        </r>
        <r>
          <rPr>
            <b/>
            <sz val="9"/>
            <color indexed="81"/>
            <rFont val="Tahoma"/>
            <family val="2"/>
          </rPr>
          <t>Future Ready</t>
        </r>
        <r>
          <rPr>
            <sz val="9"/>
            <color indexed="81"/>
            <rFont val="Tahoma"/>
            <family val="2"/>
          </rPr>
          <t xml:space="preserve"> = ready in more than 2 years +
</t>
        </r>
      </text>
    </comment>
    <comment ref="M7" authorId="0" shapeId="0" xr:uid="{8C54D395-6D40-4B92-810F-490D97B7D1E5}">
      <text>
        <r>
          <rPr>
            <sz val="9"/>
            <color indexed="81"/>
            <rFont val="Tahoma"/>
            <family val="2"/>
          </rPr>
          <t>Deputy able to cover role for a short period of absence or leave, but may not be ready to assume full responsibility of the role</t>
        </r>
      </text>
    </comment>
    <comment ref="O7" authorId="0" shapeId="0" xr:uid="{A197B1E9-9FFC-4E56-BCF5-B6010D4F09CC}">
      <text>
        <r>
          <rPr>
            <b/>
            <sz val="9"/>
            <color indexed="81"/>
            <rFont val="Tahoma"/>
            <family val="2"/>
          </rPr>
          <t>Is your gender identity the same as the sex you were registered at birth?</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<sst xmlns="http://schemas.openxmlformats.org/spreadsheetml/2006/main" count="1583" uniqueCount="319">
  <si>
    <t>Guidance on using this documentation</t>
  </si>
  <si>
    <t>Enclosed in this documentation are a number of supporting templates for organisational and system succession planning. These are supplied in conjunction with NHS England's Board succession planning guidance and are designed to help faciliate the process.
We highly recommend that once saved for use, these plans are then password protected in order to protect confidential and identifiable employee data, that should only be shared with parties with relevant permission or when neccessary.
To showcase the functionality of the document, random data has been inputted into the template that is not based on any factual information and will need to be removed and replaced with your own organisational data.</t>
  </si>
  <si>
    <t>Critical Role Assessment Matrix (tab 2)</t>
  </si>
  <si>
    <t xml:space="preserve">An important step in succession planning is to identify positions most critical to the organisation or system for which potential successors are needed.  Whilst arguably all roles in the NHS are critical in one way or another, it is helpful to prioritise them where possible, and in this context, focus on the key Executive and Non executive roles that formulate the Board or site based teams if applicable.  You may find it helpful to do this on the basis of succession challenges you have already identified in a wider talent context such as recruitment, development or retention, or apply criteria such as:
•	The strategic or operational impact of a vacant role on the system/organisation/site/service/team
•	Unique skill sets or knowledge bases 
•	Strength of the external job market or internal pipeline
It is important to take a balanced approach to succession planning, weighing up the impact of the individual and that of the role.  In relation to roles, this may relate to the impact that would be felt if there was a vacancy or difficulty in recruiting.  From an individual perspective, this may involve specific knowledge or skills that would prove challenging to replace.  </t>
  </si>
  <si>
    <t>Profession Specific Heat Map (tab 3)</t>
  </si>
  <si>
    <t>This tool provides a key oversight on the strength and breadth of your organisation or systems succession plan. It's an ideal tool to help present succession plan data with at Board, system or regional level as it displays the total number of staff on a succession plan for each specific profession and at what stage of readiness they are within that, without disclosing any personal or identifiable details. 
It is directly populated through the employee data captured on the succession planning template, so that any additional staff added to the succession plan will be reflected in the numbers, as will any removal of individuals from the plan. This means the heat map will always provide an accurate snapshot of your organisation or systems succession plan status, as long as data on the succession plan template data is kept up to date.</t>
  </si>
  <si>
    <t>Succession Plan Diversity Data (tab 4&amp;5)</t>
  </si>
  <si>
    <t xml:space="preserve">
These tables and charts have been developed to help visualise and understand the strength of diversity in your organisation or systems succession plan. The percentages are based on the total declared protected characteristic data that is recorded on the succession planning template, therefore should be factored in when presenting potentially incomplete data sets. Providing diversity data is voluntary and therefore it is down to individual choice whether or not this is declared and included in the plan. 
Similar to the heat map, this data is ideal to present at Board, system or regional level as it does not contain any identifiable information and can assist organisations or systems in making positive action on diversity in their succession plans.</t>
  </si>
  <si>
    <t>Succession Planning Template (tab 6)</t>
  </si>
  <si>
    <r>
      <rPr>
        <sz val="11"/>
        <color rgb="FF000000"/>
        <rFont val="Arial"/>
      </rPr>
      <t xml:space="preserve">This document is to faciliate capturing the key succession planning data and can be completed once all relevant </t>
    </r>
    <r>
      <rPr>
        <i/>
        <sz val="11"/>
        <color rgb="FF000000"/>
        <rFont val="Arial"/>
      </rPr>
      <t xml:space="preserve">scope for growth - career conversations </t>
    </r>
    <r>
      <rPr>
        <sz val="11"/>
        <color rgb="FF000000"/>
        <rFont val="Arial"/>
      </rPr>
      <t xml:space="preserve">have taken place. It details every individual and their key succession and diversity data, and allows users to filter the information according to profession, readiness etc. 
The template contains pre-populated roles to succession plan for based on core NHS Board positions, which can be added to according to an organisation or systems requirement by simply adding a new job title into the 'Role on succession plan for' column.  It is important however that each role is linked to a specific profession from the drop down box in the adjacent column on the template, and where no relevant profession is available the 'other' option is selected. Where an individual has been identified as a potential successor for more than one role, their name will be highlighted in red in column A to flag the duplication. 
When individual data is updated, this information in turn updates the profession specific heat map and is why it is crucial to both keep this information accurate and up to date, as well as record a correlating profession to an individuals job role. This same principle applies to the diversity data and it's subsequent reflection in the diversity data tab, though individuals can choose to not declare this information and this will be accounted for in the statistics.
</t>
    </r>
  </si>
  <si>
    <t>CRITICAL ROLE ASSESSMENT MATRIX</t>
  </si>
  <si>
    <t xml:space="preserve">
The matrix here can support organisations and systems to make an assessment of the criticality of roles – green indicates not critical, amber, partly critical and red, critical.  The outputs can be recorded on the Succession Planning Role Assessment template.  The criteria and colours can be aligned to organisational or system priorities.								</t>
  </si>
  <si>
    <t>The matrix here can support organisations and systems to make an assessment of the criticality of roles – green indicates not critical, amber, partly critical and red, critical.  
The outputs are to be recorded on the Succession Planning template under 'Role on succession plan for'. For ease, the core NHS Board positions have already been populated but this list can be added to as per the instruction page.</t>
  </si>
  <si>
    <t>Unique skill/knowledge - a pivotal role in the organisation</t>
  </si>
  <si>
    <t>Important role whose specific skills/knowledge might cause a problem if left unfilled</t>
  </si>
  <si>
    <t>Important role, but competencies are shared and not at risk</t>
  </si>
  <si>
    <t>General competencies in organisational area</t>
  </si>
  <si>
    <t>General competencies and easy to find in the market</t>
  </si>
  <si>
    <t>Low</t>
  </si>
  <si>
    <t>Low-Medium</t>
  </si>
  <si>
    <t>Medium</t>
  </si>
  <si>
    <t>Medium-High</t>
  </si>
  <si>
    <t>High</t>
  </si>
  <si>
    <t>Trust or system name:</t>
  </si>
  <si>
    <t>The numbers and colours in these cells are automatically generated from the data held within the succession planning template.</t>
  </si>
  <si>
    <t>Roles</t>
  </si>
  <si>
    <t>Emergency cover</t>
  </si>
  <si>
    <t>Ready Now</t>
  </si>
  <si>
    <t>Ready Soon</t>
  </si>
  <si>
    <t>Future Ready</t>
  </si>
  <si>
    <t>Chief Executive/SRO</t>
  </si>
  <si>
    <t>Human Resources</t>
  </si>
  <si>
    <t>Operations</t>
  </si>
  <si>
    <t>Finance</t>
  </si>
  <si>
    <t>Medical</t>
  </si>
  <si>
    <t>Nursing</t>
  </si>
  <si>
    <t>Digital</t>
  </si>
  <si>
    <t>Non executive</t>
  </si>
  <si>
    <t>Other</t>
  </si>
  <si>
    <t>Ready for position within 6 months</t>
  </si>
  <si>
    <t>&lt;= 1</t>
  </si>
  <si>
    <r>
      <rPr>
        <b/>
        <sz val="12"/>
        <color theme="0"/>
        <rFont val="Arial"/>
        <family val="2"/>
      </rPr>
      <t>Weak</t>
    </r>
    <r>
      <rPr>
        <sz val="12"/>
        <color theme="0"/>
        <rFont val="Arial"/>
        <family val="2"/>
      </rPr>
      <t xml:space="preserve"> succession pipeline</t>
    </r>
  </si>
  <si>
    <t>Ready within 2 years</t>
  </si>
  <si>
    <t>= 2</t>
  </si>
  <si>
    <r>
      <rPr>
        <b/>
        <sz val="12"/>
        <color theme="0"/>
        <rFont val="Arial"/>
        <family val="2"/>
      </rPr>
      <t>Average</t>
    </r>
    <r>
      <rPr>
        <sz val="12"/>
        <color theme="0"/>
        <rFont val="Arial"/>
        <family val="2"/>
      </rPr>
      <t xml:space="preserve"> succession pipeline</t>
    </r>
  </si>
  <si>
    <t xml:space="preserve">Ready in more than 2 years + </t>
  </si>
  <si>
    <t>&gt;= 3</t>
  </si>
  <si>
    <r>
      <rPr>
        <b/>
        <sz val="12"/>
        <color theme="0"/>
        <rFont val="Arial"/>
        <family val="2"/>
      </rPr>
      <t>Strong</t>
    </r>
    <r>
      <rPr>
        <sz val="12"/>
        <color theme="0"/>
        <rFont val="Arial"/>
        <family val="2"/>
      </rPr>
      <t xml:space="preserve"> succession pipeline</t>
    </r>
  </si>
  <si>
    <t>Readiness is impacted by many other factors including motivation, life circumstances and whether the person feels valued by their employer. Several demographic groups are underrepresented at senior levels and may face additional barriers to accessing development and progression. Organisations and systems should recognise the value of identifying talent and aspirations at each stage of readiness in order that appropriate interventions can be offered that match the genuine need, and to ensure a deep and diverse succession pipeline is created.</t>
  </si>
  <si>
    <t>TOTAL</t>
  </si>
  <si>
    <t>GENDER</t>
  </si>
  <si>
    <t>GENDER IDENTITY</t>
  </si>
  <si>
    <t>AGE</t>
  </si>
  <si>
    <t>ETHNICITY</t>
  </si>
  <si>
    <t>DISABILITY</t>
  </si>
  <si>
    <t>SEXUAL ORIENTATION</t>
  </si>
  <si>
    <t>RELIGION AND BELIEF</t>
  </si>
  <si>
    <t>Total on plan</t>
  </si>
  <si>
    <t>Characteristic</t>
  </si>
  <si>
    <t>INCLUDES</t>
  </si>
  <si>
    <t>DOES NOT INCLUDE</t>
  </si>
  <si>
    <t>Gender</t>
  </si>
  <si>
    <t>Female, non-binary, intersex, perfer to use own term</t>
  </si>
  <si>
    <t>Male, prefer not to say</t>
  </si>
  <si>
    <t xml:space="preserve">Operations </t>
  </si>
  <si>
    <t>Gender identity</t>
  </si>
  <si>
    <t>No</t>
  </si>
  <si>
    <t>Yes, prefer not to say</t>
  </si>
  <si>
    <t>Age</t>
  </si>
  <si>
    <t>&lt;55 years of age</t>
  </si>
  <si>
    <t>Over 55 years of age, prefer not to say</t>
  </si>
  <si>
    <t>Ethnicity</t>
  </si>
  <si>
    <t>Bangladeshi, Indian, Pakistani, Any other Asian background, African, Caribbean, Any other Black background, Asian and white, Black African and white, Black Caribbean and white, Other mixed background, Chinese, Other</t>
  </si>
  <si>
    <t>White British, white Irish, any other white background, prefer not to say</t>
  </si>
  <si>
    <t>Disability</t>
  </si>
  <si>
    <t>Yes</t>
  </si>
  <si>
    <t>No, prefer not to say</t>
  </si>
  <si>
    <t>Sexual orientation</t>
  </si>
  <si>
    <t>Bisexual, Gay man, Gay woman, Other</t>
  </si>
  <si>
    <t>Heterosexual, prefer not to say</t>
  </si>
  <si>
    <t xml:space="preserve">Non executive </t>
  </si>
  <si>
    <t>Religion and belief</t>
  </si>
  <si>
    <t>Buddhism, Hinduism, Judaism, Muslim, Sikhism, Other</t>
  </si>
  <si>
    <t>Christianity, none, prefer not to say</t>
  </si>
  <si>
    <t>Trust name:</t>
  </si>
  <si>
    <t>e.g. Leeds Teaching Hospital</t>
  </si>
  <si>
    <t>Region:</t>
  </si>
  <si>
    <t>North East and Yorkshire</t>
  </si>
  <si>
    <t>ICS:</t>
  </si>
  <si>
    <t>West Yorkshire</t>
  </si>
  <si>
    <t>Name</t>
  </si>
  <si>
    <t>Current Role</t>
  </si>
  <si>
    <t>Current band</t>
  </si>
  <si>
    <t>Current Organisation/
Site Based Hospital/
ICB</t>
  </si>
  <si>
    <t>Are they in a talent pool?</t>
  </si>
  <si>
    <t>Are they in a talent pipeline?</t>
  </si>
  <si>
    <t>Are they current alumni of any talent/career development programmes?</t>
  </si>
  <si>
    <t>Date career conversation held</t>
  </si>
  <si>
    <t>Date development plan updated</t>
  </si>
  <si>
    <t>Role on succession plan for</t>
  </si>
  <si>
    <t>Professional area</t>
  </si>
  <si>
    <t xml:space="preserve">Level of readiness </t>
  </si>
  <si>
    <t xml:space="preserve">Emergency cover </t>
  </si>
  <si>
    <t>Alpha</t>
  </si>
  <si>
    <t>Senior Finance Manager</t>
  </si>
  <si>
    <t>Leeds Teaching Hospital</t>
  </si>
  <si>
    <t>National</t>
  </si>
  <si>
    <t>Nye Bevan</t>
  </si>
  <si>
    <t>Chief Finance Officer</t>
  </si>
  <si>
    <t>Ready now - internal</t>
  </si>
  <si>
    <t>Non-binary</t>
  </si>
  <si>
    <t>45-54</t>
  </si>
  <si>
    <t>Any other Black background</t>
  </si>
  <si>
    <t>Prefer not to say</t>
  </si>
  <si>
    <t>Hinduism</t>
  </si>
  <si>
    <t>Bravo</t>
  </si>
  <si>
    <t>Assistant Director of HR</t>
  </si>
  <si>
    <t>Bradford Teaching Hospitals</t>
  </si>
  <si>
    <t>Regional</t>
  </si>
  <si>
    <t>Organisational</t>
  </si>
  <si>
    <t>Chief People Officer</t>
  </si>
  <si>
    <t>Ready soon - internal</t>
  </si>
  <si>
    <t>Female</t>
  </si>
  <si>
    <t>35-44</t>
  </si>
  <si>
    <t>White British</t>
  </si>
  <si>
    <t>None</t>
  </si>
  <si>
    <t>Charlie</t>
  </si>
  <si>
    <t>HR Director</t>
  </si>
  <si>
    <t>Aspiring Chief Executive</t>
  </si>
  <si>
    <t>Chief Executive Officer</t>
  </si>
  <si>
    <t>Ready now - external</t>
  </si>
  <si>
    <t>Prefer to use own term</t>
  </si>
  <si>
    <t>25-34</t>
  </si>
  <si>
    <t>Any other White background</t>
  </si>
  <si>
    <t>Heterosexual</t>
  </si>
  <si>
    <t>Judaism</t>
  </si>
  <si>
    <t>Delta</t>
  </si>
  <si>
    <t>ENT Consultant</t>
  </si>
  <si>
    <t>VSM</t>
  </si>
  <si>
    <t>Clinical Executive Fast Track Scheme</t>
  </si>
  <si>
    <t>Chief Medical Officer</t>
  </si>
  <si>
    <t>Male</t>
  </si>
  <si>
    <t>55-64</t>
  </si>
  <si>
    <t>Echo</t>
  </si>
  <si>
    <t>Deputy Director of Nursing</t>
  </si>
  <si>
    <t>Chief Operating Officer</t>
  </si>
  <si>
    <t>Ready soon - external</t>
  </si>
  <si>
    <t>Christianity</t>
  </si>
  <si>
    <t>Foxtrot</t>
  </si>
  <si>
    <t>General Manager</t>
  </si>
  <si>
    <t>8d</t>
  </si>
  <si>
    <t>Future Ready - external</t>
  </si>
  <si>
    <t>Deputy Chief Executive</t>
  </si>
  <si>
    <t>Intersex</t>
  </si>
  <si>
    <t>Jump to:</t>
  </si>
  <si>
    <t xml:space="preserve">DIVERSITY DATA                  </t>
  </si>
  <si>
    <t>POSITION/ PROFESSION</t>
  </si>
  <si>
    <t>CEO</t>
  </si>
  <si>
    <t>CURRENT ROLE</t>
  </si>
  <si>
    <t>CURRENT BAND</t>
  </si>
  <si>
    <t>CURRENT ORGANISATION</t>
  </si>
  <si>
    <t>RISK OF LEAVING?</t>
  </si>
  <si>
    <t>ARE THEY IN THE TALEN T POOL?</t>
  </si>
  <si>
    <t xml:space="preserve">DATE CAREER CONVERSATION HELD </t>
  </si>
  <si>
    <t>DATE DEVELOPMENT PLAN UPDATED</t>
  </si>
  <si>
    <t>HR</t>
  </si>
  <si>
    <t>OPERATIONS</t>
  </si>
  <si>
    <t>FINANCE</t>
  </si>
  <si>
    <t>MEDICAL</t>
  </si>
  <si>
    <t>NURSING</t>
  </si>
  <si>
    <t>DIGITAL</t>
  </si>
  <si>
    <t>NON-EXECUTIVE</t>
  </si>
  <si>
    <t>Current</t>
  </si>
  <si>
    <t>John Smith</t>
  </si>
  <si>
    <t xml:space="preserve">Leaving date/ retirement date (if applicable or known) </t>
  </si>
  <si>
    <t>EMERGENCY COVER</t>
  </si>
  <si>
    <t>Jane Hundley</t>
  </si>
  <si>
    <t>Finance Director</t>
  </si>
  <si>
    <t>ESM1</t>
  </si>
  <si>
    <t>Wayne Colthirst</t>
  </si>
  <si>
    <t>Mark Wright</t>
  </si>
  <si>
    <t>Mike Hanslow</t>
  </si>
  <si>
    <t>Tomato Sauce</t>
  </si>
  <si>
    <t>Dave Kynman</t>
  </si>
  <si>
    <t>Operations Director</t>
  </si>
  <si>
    <t>Rachel Bean</t>
  </si>
  <si>
    <t>ESM2</t>
  </si>
  <si>
    <t>Fiona Spires</t>
  </si>
  <si>
    <t>Fish Chips</t>
  </si>
  <si>
    <t>Chris Witham</t>
  </si>
  <si>
    <t>Head of Digital</t>
  </si>
  <si>
    <t>Mary Datten</t>
  </si>
  <si>
    <t>COO</t>
  </si>
  <si>
    <t>Seacroft Hospital</t>
  </si>
  <si>
    <t>Amy Mars</t>
  </si>
  <si>
    <t>Michael West</t>
  </si>
  <si>
    <t>Chief Digital Officer</t>
  </si>
  <si>
    <t>Delia Smith</t>
  </si>
  <si>
    <t>Marjory Coleman</t>
  </si>
  <si>
    <t>Digital Specialist</t>
  </si>
  <si>
    <t>8B</t>
  </si>
  <si>
    <t>READY NOW</t>
  </si>
  <si>
    <t>Harry Lewis</t>
  </si>
  <si>
    <t>Gill Algor</t>
  </si>
  <si>
    <t>Head of Patient Safety</t>
  </si>
  <si>
    <t>Margie Smith</t>
  </si>
  <si>
    <t>Giovanni Pizza</t>
  </si>
  <si>
    <t>Liz Wilde</t>
  </si>
  <si>
    <t>8C</t>
  </si>
  <si>
    <t>Amanda Bloggs</t>
  </si>
  <si>
    <t>Director of Talent</t>
  </si>
  <si>
    <t>ESM</t>
  </si>
  <si>
    <t>Carl Hall</t>
  </si>
  <si>
    <t>Vino Classico</t>
  </si>
  <si>
    <t>Mel Donkin</t>
  </si>
  <si>
    <t>READY SOON</t>
  </si>
  <si>
    <t>Rob Wright</t>
  </si>
  <si>
    <t>St James Hospital</t>
  </si>
  <si>
    <t>65 and over</t>
  </si>
  <si>
    <t>Caribbean</t>
  </si>
  <si>
    <t>Zoe Thorp</t>
  </si>
  <si>
    <t>Nikki Jones</t>
  </si>
  <si>
    <t>Tamara Grimes</t>
  </si>
  <si>
    <t>Bright Blue</t>
  </si>
  <si>
    <t>Tracy Tsang</t>
  </si>
  <si>
    <t>16-24</t>
  </si>
  <si>
    <t>Jordan Banks</t>
  </si>
  <si>
    <t>Clifford Soames</t>
  </si>
  <si>
    <t>Dark Pink</t>
  </si>
  <si>
    <t>Jonathan Barr</t>
  </si>
  <si>
    <t>Mike Small</t>
  </si>
  <si>
    <t>Emergency Red</t>
  </si>
  <si>
    <t>Warm Yellow</t>
  </si>
  <si>
    <t>NHS Green</t>
  </si>
  <si>
    <t>Aqua Green</t>
  </si>
  <si>
    <t>READY LATER</t>
  </si>
  <si>
    <t>Moira Johnston</t>
  </si>
  <si>
    <t>Carolyn Davies</t>
  </si>
  <si>
    <t>Tim Fitzhart</t>
  </si>
  <si>
    <t>John Wilson</t>
  </si>
  <si>
    <t>Amy Tempest</t>
  </si>
  <si>
    <t>Gender Identity</t>
  </si>
  <si>
    <t>Bangladeshi</t>
  </si>
  <si>
    <t>Bisexual</t>
  </si>
  <si>
    <t>Indian</t>
  </si>
  <si>
    <t>Gay man</t>
  </si>
  <si>
    <t>Pakistani</t>
  </si>
  <si>
    <t>Gay woman</t>
  </si>
  <si>
    <t>Buddhism</t>
  </si>
  <si>
    <t>Any other Asian background</t>
  </si>
  <si>
    <t>African</t>
  </si>
  <si>
    <t>Muslim</t>
  </si>
  <si>
    <t>Sikhism</t>
  </si>
  <si>
    <t>White Irish</t>
  </si>
  <si>
    <t>Asian and white</t>
  </si>
  <si>
    <t>Black African and white</t>
  </si>
  <si>
    <t>Black Caribbean and white</t>
  </si>
  <si>
    <t>Other mixed background</t>
  </si>
  <si>
    <t>Chinese</t>
  </si>
  <si>
    <t xml:space="preserve">Other  </t>
  </si>
  <si>
    <t>Diversity data categories taken from the NTAT monitoring form</t>
  </si>
  <si>
    <t>ICS</t>
  </si>
  <si>
    <t>Regions</t>
  </si>
  <si>
    <t>Level of readiness</t>
  </si>
  <si>
    <t>Professions</t>
  </si>
  <si>
    <t>Development programmes</t>
  </si>
  <si>
    <t>Bath and North East Somerset, Swindon and Wiltshire</t>
  </si>
  <si>
    <t>North West</t>
  </si>
  <si>
    <t>Executive Director Pathway</t>
  </si>
  <si>
    <t>Bedfordshire, Luton and Milton Keynes</t>
  </si>
  <si>
    <t>Birmingham and Solihull</t>
  </si>
  <si>
    <t>South West</t>
  </si>
  <si>
    <t>Bristol, North Somerset, South Gloucestershire</t>
  </si>
  <si>
    <t>South East</t>
  </si>
  <si>
    <t>Buckinghamshire, Oxfordshire and Berkshire West</t>
  </si>
  <si>
    <t>London</t>
  </si>
  <si>
    <t>Future Ready - internal</t>
  </si>
  <si>
    <t>Elizabeth Garrett Anderson</t>
  </si>
  <si>
    <t>Cambridgeshire and Peterborough</t>
  </si>
  <si>
    <t>Midlands</t>
  </si>
  <si>
    <t>Cheshire and Merseyside</t>
  </si>
  <si>
    <t>East of England</t>
  </si>
  <si>
    <t>Aspirant Chair</t>
  </si>
  <si>
    <t>Cornwall and the Isles of Scilly</t>
  </si>
  <si>
    <t>NeXT Director</t>
  </si>
  <si>
    <t>Coventry and Warwickshire</t>
  </si>
  <si>
    <t>Derby and Derbyshire</t>
  </si>
  <si>
    <t xml:space="preserve">Devon </t>
  </si>
  <si>
    <t>Dorset</t>
  </si>
  <si>
    <t>Frimley</t>
  </si>
  <si>
    <t>Talent pool/pipeline</t>
  </si>
  <si>
    <t>Gloucestershire</t>
  </si>
  <si>
    <t>Greater Manchester</t>
  </si>
  <si>
    <t>Hampshire and Isle of Wight</t>
  </si>
  <si>
    <t>Herefordshire and Worcestershire</t>
  </si>
  <si>
    <t>Hertfordshire and West Essex</t>
  </si>
  <si>
    <t>Humber, Coast and Vale</t>
  </si>
  <si>
    <t>Kent and Medway</t>
  </si>
  <si>
    <t>Lancashire and South Cumbria</t>
  </si>
  <si>
    <t>Leicester, Leicestershire and Rutland</t>
  </si>
  <si>
    <t>Lincolnshire</t>
  </si>
  <si>
    <t>Mid and South Essex</t>
  </si>
  <si>
    <t>Norfolk and Waveney</t>
  </si>
  <si>
    <t>North Central London</t>
  </si>
  <si>
    <t>North East and North Cumbria</t>
  </si>
  <si>
    <t>North East London</t>
  </si>
  <si>
    <t>North West London</t>
  </si>
  <si>
    <t>Northamptonshire</t>
  </si>
  <si>
    <t>Nottingham and Nottinghamshire</t>
  </si>
  <si>
    <t>Shropshire, Telford and Wrekin</t>
  </si>
  <si>
    <t>Somerset</t>
  </si>
  <si>
    <t>South East London</t>
  </si>
  <si>
    <t>South West London</t>
  </si>
  <si>
    <t>South Yorkshire</t>
  </si>
  <si>
    <t>Staffordshire and Stoke-on-Trent</t>
  </si>
  <si>
    <t>Suffolk and North East Essex</t>
  </si>
  <si>
    <t>Surrey Heartlands</t>
  </si>
  <si>
    <t>Sussex Health and Care Partnership</t>
  </si>
  <si>
    <t>The Black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</si>
</sst>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Arial"/>
      <family val="2"/>
    </font>
    <font>
      <sz val="11"/>
      <color theme="0"/>
      <name val="Arial"/>
      <family val="2"/>
    </font>
    <font>
      <b/>
      <sz val="12"/>
      <color theme="1"/>
      <name val="Arial"/>
      <family val="2"/>
    </font>
    <font>
      <b/>
      <sz val="11"/>
      <color theme="1"/>
      <name val="Arial"/>
      <family val="2"/>
    </font>
    <font>
      <b/>
      <sz val="11"/>
      <color theme="0"/>
      <name val="Arial"/>
      <family val="2"/>
    </font>
    <font>
      <b/>
      <sz val="14"/>
      <color theme="4"/>
      <name val="Arial"/>
      <family val="2"/>
    </font>
    <font>
      <sz val="11"/>
      <color theme="0"/>
      <name val="Calibri"/>
      <family val="2"/>
      <scheme val="minor"/>
    </font>
    <font>
      <sz val="10"/>
      <color theme="1"/>
      <name val="Arial"/>
      <family val="2"/>
    </font>
    <font>
      <b/>
      <sz val="10"/>
      <color theme="1"/>
      <name val="Arial"/>
      <family val="2"/>
    </font>
    <font>
      <sz val="10"/>
      <name val="Arial"/>
      <family val="2"/>
    </font>
    <font>
      <sz val="10"/>
      <color theme="1"/>
      <name val="Calibri"/>
      <family val="2"/>
      <scheme val="minor"/>
    </font>
    <font>
      <b/>
      <sz val="10"/>
      <name val="Arial"/>
      <family val="2"/>
    </font>
    <font>
      <b/>
      <sz val="10"/>
      <color theme="0"/>
      <name val="Arial"/>
      <family val="2"/>
    </font>
    <font>
      <b/>
      <sz val="11"/>
      <color rgb="FF000000"/>
      <name val="Arial"/>
      <family val="2"/>
    </font>
    <font>
      <sz val="8"/>
      <name val="Calibri"/>
      <family val="2"/>
      <scheme val="minor"/>
    </font>
    <font>
      <b/>
      <sz val="14"/>
      <color theme="0"/>
      <name val="Arial"/>
      <family val="2"/>
    </font>
    <font>
      <sz val="9"/>
      <color indexed="81"/>
      <name val="Tahoma"/>
      <family val="2"/>
    </font>
    <font>
      <b/>
      <sz val="9"/>
      <color indexed="81"/>
      <name val="Tahoma"/>
      <family val="2"/>
    </font>
    <font>
      <b/>
      <sz val="14"/>
      <color theme="1"/>
      <name val="Arial"/>
      <family val="2"/>
    </font>
    <font>
      <b/>
      <sz val="16"/>
      <color theme="0"/>
      <name val="Arial"/>
      <family val="2"/>
    </font>
    <font>
      <sz val="11"/>
      <color rgb="FF000000"/>
      <name val="Arial"/>
      <family val="2"/>
    </font>
    <font>
      <b/>
      <sz val="10"/>
      <color rgb="FF000000"/>
      <name val="Arial"/>
      <family val="2"/>
    </font>
    <font>
      <sz val="10"/>
      <color rgb="FF000000"/>
      <name val="Arial"/>
      <family val="2"/>
    </font>
    <font>
      <sz val="11"/>
      <color theme="1"/>
      <name val="Calibri"/>
      <family val="2"/>
      <scheme val="minor"/>
    </font>
    <font>
      <b/>
      <sz val="20"/>
      <color theme="9" tint="-0.249977111117893"/>
      <name val="Arial"/>
      <family val="2"/>
    </font>
    <font>
      <b/>
      <sz val="11"/>
      <color rgb="FFFF0000"/>
      <name val="Arial"/>
      <family val="2"/>
    </font>
    <font>
      <b/>
      <sz val="11"/>
      <color rgb="FF92D050"/>
      <name val="Arial"/>
      <family val="2"/>
    </font>
    <font>
      <b/>
      <sz val="11"/>
      <color theme="7" tint="0.39997558519241921"/>
      <name val="Arial"/>
      <family val="2"/>
    </font>
    <font>
      <b/>
      <sz val="11"/>
      <color rgb="FFFF5D37"/>
      <name val="Arial"/>
      <family val="2"/>
    </font>
    <font>
      <b/>
      <sz val="14"/>
      <color rgb="FF92D050"/>
      <name val="Calibri"/>
      <family val="2"/>
      <scheme val="minor"/>
    </font>
    <font>
      <b/>
      <sz val="14"/>
      <color theme="7" tint="0.59999389629810485"/>
      <name val="Calibri"/>
      <family val="2"/>
      <scheme val="minor"/>
    </font>
    <font>
      <b/>
      <sz val="14"/>
      <color rgb="FFEB575B"/>
      <name val="Calibri"/>
      <family val="2"/>
      <scheme val="minor"/>
    </font>
    <font>
      <b/>
      <sz val="12"/>
      <color theme="0"/>
      <name val="Arial"/>
      <family val="2"/>
    </font>
    <font>
      <sz val="12"/>
      <color theme="0"/>
      <name val="Arial"/>
      <family val="2"/>
    </font>
    <font>
      <b/>
      <sz val="12"/>
      <name val="Arial"/>
      <family val="2"/>
    </font>
    <font>
      <sz val="12"/>
      <color theme="1"/>
      <name val="Arial"/>
      <family val="2"/>
    </font>
    <font>
      <b/>
      <sz val="12"/>
      <color rgb="FF000000"/>
      <name val="Arial"/>
      <family val="2"/>
    </font>
    <font>
      <sz val="12"/>
      <color rgb="FF000000"/>
      <name val="Arial"/>
      <family val="2"/>
    </font>
    <font>
      <sz val="11"/>
      <color rgb="FFFF0000"/>
      <name val="Arial"/>
      <family val="2"/>
    </font>
    <font>
      <sz val="11"/>
      <color rgb="FF000000"/>
      <name val="Arial"/>
    </font>
    <font>
      <i/>
      <sz val="11"/>
      <color rgb="FF000000"/>
      <name val="Arial"/>
    </font>
    <font>
      <b/>
      <sz val="11"/>
      <color theme="1"/>
      <name val="Arial"/>
    </font>
    <font>
      <b/>
      <sz val="11"/>
      <color rgb="FF000000"/>
      <name val="Arial"/>
    </font>
  </fonts>
  <fills count="25">
    <fill>
      <patternFill patternType="none"/>
    </fill>
    <fill>
      <patternFill patternType="gray125"/>
    </fill>
    <fill>
      <patternFill patternType="solid">
        <fgColor rgb="FF005EB8"/>
        <bgColor indexed="64"/>
      </patternFill>
    </fill>
    <fill>
      <patternFill patternType="solid">
        <fgColor rgb="FF003087"/>
        <bgColor indexed="64"/>
      </patternFill>
    </fill>
    <fill>
      <patternFill patternType="solid">
        <fgColor rgb="FF0072CE"/>
        <bgColor indexed="64"/>
      </patternFill>
    </fill>
    <fill>
      <patternFill patternType="solid">
        <fgColor rgb="FF41B6E6"/>
        <bgColor indexed="64"/>
      </patternFill>
    </fill>
    <fill>
      <patternFill patternType="solid">
        <fgColor rgb="FF00A9CE"/>
        <bgColor indexed="64"/>
      </patternFill>
    </fill>
    <fill>
      <patternFill patternType="solid">
        <fgColor theme="2"/>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7"/>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5D37"/>
        <bgColor indexed="64"/>
      </patternFill>
    </fill>
    <fill>
      <patternFill patternType="solid">
        <fgColor theme="9" tint="0.39997558519241921"/>
        <bgColor indexed="64"/>
      </patternFill>
    </fill>
    <fill>
      <patternFill patternType="solid">
        <fgColor theme="5"/>
        <bgColor indexed="64"/>
      </patternFill>
    </fill>
    <fill>
      <patternFill patternType="solid">
        <fgColor theme="4" tint="0.79998168889431442"/>
        <bgColor indexed="64"/>
      </patternFill>
    </fill>
    <fill>
      <patternFill patternType="solid">
        <fgColor theme="0"/>
        <bgColor indexed="64"/>
      </patternFill>
    </fill>
    <fill>
      <patternFill patternType="solid">
        <fgColor rgb="FF7030A0"/>
        <bgColor indexed="64"/>
      </patternFill>
    </fill>
    <fill>
      <patternFill patternType="solid">
        <fgColor theme="9"/>
        <bgColor indexed="64"/>
      </patternFill>
    </fill>
    <fill>
      <patternFill patternType="solid">
        <fgColor rgb="FFF6B80A"/>
        <bgColor indexed="64"/>
      </patternFill>
    </fill>
    <fill>
      <patternFill patternType="solid">
        <fgColor rgb="FFD5EFF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rgb="FF0072CE"/>
      </top>
      <bottom style="thin">
        <color rgb="FF0072CE"/>
      </bottom>
      <diagonal/>
    </border>
    <border>
      <left style="thick">
        <color theme="0"/>
      </left>
      <right style="thick">
        <color theme="0"/>
      </right>
      <top style="thick">
        <color theme="0"/>
      </top>
      <bottom style="thick">
        <color theme="0"/>
      </bottom>
      <diagonal/>
    </border>
    <border>
      <left/>
      <right style="thick">
        <color theme="0"/>
      </right>
      <top/>
      <bottom/>
      <diagonal/>
    </border>
    <border>
      <left style="thin">
        <color theme="0"/>
      </left>
      <right style="thin">
        <color theme="0"/>
      </right>
      <top style="thin">
        <color theme="0"/>
      </top>
      <bottom style="thin">
        <color theme="0"/>
      </bottom>
      <diagonal/>
    </border>
  </borders>
  <cellStyleXfs count="2">
    <xf numFmtId="0" fontId="0" fillId="0" borderId="0"/>
    <xf numFmtId="9" fontId="24" fillId="0" borderId="0" applyFont="0" applyFill="0" applyBorder="0" applyAlignment="0" applyProtection="0"/>
  </cellStyleXfs>
  <cellXfs count="178">
    <xf numFmtId="0" fontId="0" fillId="0" borderId="0" xfId="0"/>
    <xf numFmtId="0" fontId="3" fillId="0" borderId="0" xfId="0" applyFont="1" applyAlignment="1">
      <alignment horizontal="center"/>
    </xf>
    <xf numFmtId="0" fontId="4" fillId="0" borderId="0" xfId="0" applyFont="1"/>
    <xf numFmtId="14" fontId="8" fillId="0" borderId="1" xfId="0" applyNumberFormat="1" applyFont="1" applyBorder="1"/>
    <xf numFmtId="0" fontId="8" fillId="0" borderId="1" xfId="0" applyFont="1" applyBorder="1"/>
    <xf numFmtId="0" fontId="8" fillId="7" borderId="1" xfId="0" applyFont="1" applyFill="1" applyBorder="1"/>
    <xf numFmtId="0" fontId="8" fillId="0" borderId="2" xfId="0" applyFont="1" applyBorder="1"/>
    <xf numFmtId="0" fontId="8" fillId="0" borderId="3" xfId="0" applyFont="1" applyBorder="1"/>
    <xf numFmtId="0" fontId="10" fillId="0" borderId="1" xfId="0" applyFont="1" applyBorder="1" applyAlignment="1">
      <alignment horizontal="center"/>
    </xf>
    <xf numFmtId="0" fontId="11" fillId="0" borderId="0" xfId="0" applyFont="1"/>
    <xf numFmtId="0" fontId="11" fillId="0" borderId="0" xfId="0" applyFont="1" applyAlignment="1">
      <alignment vertical="center"/>
    </xf>
    <xf numFmtId="0" fontId="9" fillId="14" borderId="1" xfId="0" applyFont="1" applyFill="1" applyBorder="1"/>
    <xf numFmtId="0" fontId="8" fillId="13" borderId="1" xfId="0" applyFont="1" applyFill="1" applyBorder="1"/>
    <xf numFmtId="14" fontId="8" fillId="14" borderId="1" xfId="0" applyNumberFormat="1" applyFont="1" applyFill="1" applyBorder="1" applyAlignment="1">
      <alignment horizontal="left"/>
    </xf>
    <xf numFmtId="0" fontId="8" fillId="13" borderId="1" xfId="0" applyFont="1" applyFill="1" applyBorder="1" applyAlignment="1">
      <alignment wrapText="1"/>
    </xf>
    <xf numFmtId="0" fontId="8" fillId="7" borderId="1" xfId="0" applyFont="1" applyFill="1" applyBorder="1" applyAlignment="1">
      <alignment wrapText="1"/>
    </xf>
    <xf numFmtId="0" fontId="13" fillId="3" borderId="5" xfId="0" applyFont="1" applyFill="1" applyBorder="1" applyAlignment="1">
      <alignment horizontal="left"/>
    </xf>
    <xf numFmtId="0" fontId="13" fillId="2" borderId="5" xfId="0" applyFont="1" applyFill="1" applyBorder="1"/>
    <xf numFmtId="0" fontId="13" fillId="2" borderId="6" xfId="0" applyFont="1" applyFill="1" applyBorder="1"/>
    <xf numFmtId="0" fontId="13" fillId="4" borderId="5" xfId="0" applyFont="1" applyFill="1" applyBorder="1" applyAlignment="1">
      <alignment horizontal="left"/>
    </xf>
    <xf numFmtId="0" fontId="9" fillId="5" borderId="5" xfId="0" applyFont="1" applyFill="1" applyBorder="1" applyAlignment="1">
      <alignment horizontal="left"/>
    </xf>
    <xf numFmtId="0" fontId="8" fillId="6" borderId="5" xfId="0" applyFont="1" applyFill="1" applyBorder="1" applyAlignment="1">
      <alignment horizontal="left"/>
    </xf>
    <xf numFmtId="0" fontId="8" fillId="6" borderId="6" xfId="0" applyFont="1" applyFill="1" applyBorder="1" applyAlignment="1">
      <alignment horizontal="left"/>
    </xf>
    <xf numFmtId="0" fontId="1" fillId="0" borderId="0" xfId="0" applyFont="1"/>
    <xf numFmtId="0" fontId="8" fillId="14" borderId="6" xfId="0" applyFont="1" applyFill="1" applyBorder="1"/>
    <xf numFmtId="0" fontId="8" fillId="14" borderId="6" xfId="0" applyFont="1" applyFill="1" applyBorder="1" applyAlignment="1">
      <alignment wrapText="1"/>
    </xf>
    <xf numFmtId="0" fontId="8" fillId="7" borderId="6" xfId="0" applyFont="1" applyFill="1" applyBorder="1"/>
    <xf numFmtId="0" fontId="12" fillId="7" borderId="7" xfId="0" applyFont="1" applyFill="1" applyBorder="1" applyAlignment="1">
      <alignment horizontal="center" vertical="center" wrapText="1"/>
    </xf>
    <xf numFmtId="0" fontId="12" fillId="12" borderId="8" xfId="0" applyFont="1" applyFill="1" applyBorder="1" applyAlignment="1">
      <alignment horizontal="center" vertical="center"/>
    </xf>
    <xf numFmtId="0" fontId="12" fillId="12" borderId="8"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8" fillId="0" borderId="11" xfId="0" applyFont="1" applyBorder="1"/>
    <xf numFmtId="14" fontId="8" fillId="0" borderId="11" xfId="0" applyNumberFormat="1" applyFont="1" applyBorder="1"/>
    <xf numFmtId="0" fontId="7" fillId="2" borderId="0" xfId="0" applyFont="1" applyFill="1"/>
    <xf numFmtId="0" fontId="20" fillId="2" borderId="0" xfId="0" applyFont="1" applyFill="1" applyAlignment="1">
      <alignment horizontal="left" vertical="center"/>
    </xf>
    <xf numFmtId="0" fontId="1" fillId="0" borderId="0" xfId="0" applyFont="1" applyAlignment="1">
      <alignment horizontal="center"/>
    </xf>
    <xf numFmtId="0" fontId="22" fillId="15" borderId="1" xfId="0" applyFont="1" applyFill="1" applyBorder="1" applyAlignment="1">
      <alignment horizontal="center" vertical="center" wrapText="1"/>
    </xf>
    <xf numFmtId="0" fontId="8" fillId="0" borderId="0" xfId="0" applyFont="1"/>
    <xf numFmtId="0" fontId="1" fillId="0" borderId="1" xfId="0" applyFont="1" applyBorder="1" applyAlignment="1">
      <alignment horizontal="center"/>
    </xf>
    <xf numFmtId="0" fontId="1" fillId="20" borderId="0" xfId="0" applyFont="1" applyFill="1"/>
    <xf numFmtId="0" fontId="19" fillId="20" borderId="0" xfId="0" applyFont="1" applyFill="1"/>
    <xf numFmtId="0" fontId="1" fillId="20" borderId="0" xfId="0" applyFont="1" applyFill="1" applyAlignment="1">
      <alignment horizontal="left"/>
    </xf>
    <xf numFmtId="0" fontId="4" fillId="20" borderId="0" xfId="0" applyFont="1" applyFill="1"/>
    <xf numFmtId="0" fontId="1" fillId="20" borderId="0" xfId="0" applyFont="1" applyFill="1" applyAlignment="1">
      <alignment horizontal="left" vertical="top" wrapText="1"/>
    </xf>
    <xf numFmtId="0" fontId="1" fillId="20" borderId="0" xfId="0" applyFont="1" applyFill="1" applyAlignment="1">
      <alignment horizontal="left" wrapText="1"/>
    </xf>
    <xf numFmtId="0" fontId="20" fillId="2" borderId="0" xfId="0" applyFont="1" applyFill="1" applyAlignment="1">
      <alignment vertical="center"/>
    </xf>
    <xf numFmtId="0" fontId="6" fillId="0" borderId="0" xfId="0" applyFont="1"/>
    <xf numFmtId="0" fontId="0" fillId="0" borderId="0" xfId="0" applyProtection="1">
      <protection locked="0"/>
    </xf>
    <xf numFmtId="0" fontId="9" fillId="0" borderId="6" xfId="0" applyFont="1" applyBorder="1" applyAlignment="1">
      <alignment horizontal="center"/>
    </xf>
    <xf numFmtId="0" fontId="12" fillId="0" borderId="1" xfId="0" applyFont="1" applyBorder="1" applyAlignment="1">
      <alignment horizontal="center" vertical="center" wrapText="1"/>
    </xf>
    <xf numFmtId="0" fontId="8" fillId="0" borderId="1" xfId="0" applyFont="1" applyBorder="1" applyAlignment="1">
      <alignment wrapText="1"/>
    </xf>
    <xf numFmtId="0" fontId="13" fillId="0" borderId="5" xfId="0" applyFont="1" applyBorder="1" applyAlignment="1">
      <alignment horizontal="left"/>
    </xf>
    <xf numFmtId="0" fontId="13" fillId="0" borderId="5" xfId="0" applyFont="1" applyBorder="1"/>
    <xf numFmtId="0" fontId="9" fillId="0" borderId="5" xfId="0" applyFont="1" applyBorder="1" applyAlignment="1">
      <alignment horizontal="left"/>
    </xf>
    <xf numFmtId="0" fontId="8" fillId="0" borderId="5" xfId="0" applyFont="1" applyBorder="1" applyAlignment="1">
      <alignment horizontal="left"/>
    </xf>
    <xf numFmtId="0" fontId="11" fillId="20" borderId="0" xfId="0" applyFont="1" applyFill="1"/>
    <xf numFmtId="0" fontId="25" fillId="20" borderId="0" xfId="0" applyFont="1" applyFill="1" applyAlignment="1">
      <alignment vertical="center"/>
    </xf>
    <xf numFmtId="0" fontId="11" fillId="20" borderId="0" xfId="0" applyFont="1" applyFill="1" applyAlignment="1">
      <alignment horizontal="center" vertical="center"/>
    </xf>
    <xf numFmtId="0" fontId="8" fillId="0" borderId="3" xfId="0" applyFont="1" applyBorder="1" applyAlignment="1">
      <alignment horizontal="center" vertical="center"/>
    </xf>
    <xf numFmtId="0" fontId="8" fillId="13" borderId="1" xfId="0" applyFont="1" applyFill="1" applyBorder="1" applyAlignment="1">
      <alignment horizontal="center" vertical="center"/>
    </xf>
    <xf numFmtId="0" fontId="8" fillId="13" borderId="1" xfId="0" applyFont="1" applyFill="1" applyBorder="1" applyAlignment="1">
      <alignment horizontal="center" vertical="center" wrapText="1"/>
    </xf>
    <xf numFmtId="0" fontId="13" fillId="3" borderId="5" xfId="0" applyFont="1" applyFill="1" applyBorder="1" applyAlignment="1">
      <alignment horizontal="center" vertical="center"/>
    </xf>
    <xf numFmtId="0" fontId="8"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4" borderId="5" xfId="0" applyFont="1" applyFill="1" applyBorder="1" applyAlignment="1">
      <alignment horizontal="center" vertical="center"/>
    </xf>
    <xf numFmtId="0" fontId="9" fillId="5" borderId="5" xfId="0" applyFont="1" applyFill="1" applyBorder="1" applyAlignment="1">
      <alignment horizontal="center" vertical="center"/>
    </xf>
    <xf numFmtId="0" fontId="8" fillId="6" borderId="5" xfId="0" applyFont="1" applyFill="1" applyBorder="1" applyAlignment="1">
      <alignment horizontal="center" vertical="center"/>
    </xf>
    <xf numFmtId="0" fontId="11" fillId="0" borderId="0" xfId="0" applyFont="1" applyAlignment="1">
      <alignment horizontal="center" vertical="center"/>
    </xf>
    <xf numFmtId="0" fontId="8" fillId="0" borderId="11" xfId="0" applyFont="1" applyBorder="1" applyAlignment="1">
      <alignment horizontal="center" vertical="center"/>
    </xf>
    <xf numFmtId="0" fontId="13" fillId="21" borderId="1" xfId="0" applyFont="1" applyFill="1" applyBorder="1" applyAlignment="1">
      <alignment horizontal="center" vertical="center"/>
    </xf>
    <xf numFmtId="0" fontId="8" fillId="14" borderId="1" xfId="0" applyFont="1" applyFill="1" applyBorder="1"/>
    <xf numFmtId="0" fontId="8" fillId="14" borderId="1" xfId="0" applyFont="1" applyFill="1" applyBorder="1" applyAlignment="1">
      <alignment wrapText="1"/>
    </xf>
    <xf numFmtId="0" fontId="13" fillId="3" borderId="4" xfId="0" applyFont="1" applyFill="1" applyBorder="1" applyAlignment="1">
      <alignment horizontal="left"/>
    </xf>
    <xf numFmtId="0" fontId="13" fillId="5" borderId="6" xfId="0" applyFont="1" applyFill="1" applyBorder="1" applyAlignment="1">
      <alignment horizontal="left"/>
    </xf>
    <xf numFmtId="0" fontId="8" fillId="20" borderId="1" xfId="0" applyFont="1" applyFill="1" applyBorder="1"/>
    <xf numFmtId="0" fontId="8" fillId="20" borderId="1" xfId="0" applyFont="1" applyFill="1" applyBorder="1" applyAlignment="1">
      <alignment horizontal="center" vertical="center"/>
    </xf>
    <xf numFmtId="14" fontId="8" fillId="20" borderId="1" xfId="0" applyNumberFormat="1" applyFont="1" applyFill="1" applyBorder="1"/>
    <xf numFmtId="0" fontId="13" fillId="5" borderId="5" xfId="0" applyFont="1" applyFill="1" applyBorder="1" applyAlignment="1">
      <alignment horizontal="left"/>
    </xf>
    <xf numFmtId="0" fontId="23" fillId="15" borderId="12" xfId="0" applyFont="1" applyFill="1" applyBorder="1" applyAlignment="1">
      <alignment horizontal="left" vertical="center" wrapText="1"/>
    </xf>
    <xf numFmtId="0" fontId="2" fillId="4" borderId="12" xfId="0" applyFont="1" applyFill="1" applyBorder="1" applyAlignment="1">
      <alignment horizontal="left" vertical="center"/>
    </xf>
    <xf numFmtId="0" fontId="8" fillId="10" borderId="12" xfId="0" applyFont="1" applyFill="1" applyBorder="1" applyAlignment="1">
      <alignment horizontal="left" vertical="center" wrapText="1"/>
    </xf>
    <xf numFmtId="0" fontId="26" fillId="0" borderId="0" xfId="0" applyFont="1"/>
    <xf numFmtId="0" fontId="16" fillId="2" borderId="0" xfId="0" applyFont="1" applyFill="1" applyAlignment="1">
      <alignment horizontal="left" vertical="center"/>
    </xf>
    <xf numFmtId="0" fontId="2" fillId="2" borderId="0" xfId="0" applyFont="1" applyFill="1" applyAlignment="1">
      <alignment horizontal="left" vertical="center"/>
    </xf>
    <xf numFmtId="0" fontId="4" fillId="19" borderId="7" xfId="0" applyFont="1" applyFill="1" applyBorder="1" applyAlignment="1">
      <alignment horizontal="center" vertical="center" wrapText="1"/>
    </xf>
    <xf numFmtId="0" fontId="14" fillId="19" borderId="8"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18" borderId="8"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6" borderId="8" xfId="0" applyFont="1" applyFill="1" applyBorder="1" applyAlignment="1">
      <alignment horizontal="center" vertical="center" wrapText="1"/>
    </xf>
    <xf numFmtId="0" fontId="14" fillId="15" borderId="8" xfId="0" applyFont="1" applyFill="1" applyBorder="1" applyAlignment="1">
      <alignment horizontal="center" vertical="center" wrapText="1"/>
    </xf>
    <xf numFmtId="0" fontId="14" fillId="15" borderId="9" xfId="0" applyFont="1" applyFill="1" applyBorder="1" applyAlignment="1">
      <alignment horizontal="center" vertical="center" wrapText="1"/>
    </xf>
    <xf numFmtId="0" fontId="1" fillId="0" borderId="0" xfId="0" applyFont="1" applyAlignment="1">
      <alignment horizontal="center" vertical="center"/>
    </xf>
    <xf numFmtId="0" fontId="16"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0" fontId="2" fillId="2" borderId="0" xfId="0" applyFont="1" applyFill="1" applyAlignment="1">
      <alignment horizontal="center" vertical="center"/>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8" fillId="0" borderId="1" xfId="0" applyFont="1" applyBorder="1" applyAlignment="1">
      <alignment horizontal="left" vertical="center"/>
    </xf>
    <xf numFmtId="14" fontId="1" fillId="0" borderId="1" xfId="0" applyNumberFormat="1" applyFont="1" applyBorder="1" applyAlignment="1">
      <alignment horizontal="left" vertical="center" wrapText="1"/>
    </xf>
    <xf numFmtId="0" fontId="1" fillId="0" borderId="11" xfId="0" applyFont="1" applyBorder="1" applyAlignment="1">
      <alignment horizontal="left" vertical="center" wrapText="1"/>
    </xf>
    <xf numFmtId="0" fontId="1" fillId="0" borderId="1" xfId="0" applyFont="1" applyBorder="1" applyAlignment="1">
      <alignment horizontal="left" vertical="center"/>
    </xf>
    <xf numFmtId="0" fontId="8" fillId="0" borderId="4" xfId="0" applyFont="1" applyBorder="1" applyAlignment="1">
      <alignment horizontal="left" vertical="center"/>
    </xf>
    <xf numFmtId="0" fontId="1" fillId="0" borderId="11" xfId="0" applyFont="1" applyBorder="1" applyAlignment="1">
      <alignment horizontal="center" vertical="center" wrapText="1"/>
    </xf>
    <xf numFmtId="0" fontId="8" fillId="0" borderId="11"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wrapText="1"/>
    </xf>
    <xf numFmtId="0" fontId="8" fillId="0" borderId="2" xfId="0" applyFont="1" applyBorder="1" applyAlignment="1">
      <alignment horizontal="left" vertical="center"/>
    </xf>
    <xf numFmtId="0" fontId="1" fillId="0" borderId="0" xfId="0" applyFont="1" applyAlignment="1">
      <alignment horizontal="left" vertical="center" wrapText="1"/>
    </xf>
    <xf numFmtId="0" fontId="30" fillId="2" borderId="0" xfId="0" applyFont="1" applyFill="1"/>
    <xf numFmtId="0" fontId="31" fillId="2" borderId="0" xfId="0" applyFont="1" applyFill="1"/>
    <xf numFmtId="0" fontId="32" fillId="2" borderId="0" xfId="0" applyFont="1" applyFill="1"/>
    <xf numFmtId="0" fontId="3" fillId="0" borderId="0" xfId="0" applyFont="1" applyAlignment="1">
      <alignment vertical="center" wrapText="1"/>
    </xf>
    <xf numFmtId="0" fontId="16" fillId="2" borderId="0" xfId="0" applyFont="1" applyFill="1" applyAlignment="1">
      <alignment vertical="center"/>
    </xf>
    <xf numFmtId="0" fontId="0" fillId="0" borderId="0" xfId="0" applyAlignment="1">
      <alignment vertical="center"/>
    </xf>
    <xf numFmtId="0" fontId="1" fillId="0" borderId="0" xfId="0" applyFont="1" applyAlignment="1">
      <alignment vertical="center" wrapText="1"/>
    </xf>
    <xf numFmtId="0" fontId="1" fillId="0" borderId="0" xfId="0" applyFont="1" applyAlignment="1">
      <alignment vertical="center"/>
    </xf>
    <xf numFmtId="0" fontId="3" fillId="23" borderId="13" xfId="0" applyFont="1" applyFill="1" applyBorder="1" applyAlignment="1">
      <alignment horizontal="center" vertical="center"/>
    </xf>
    <xf numFmtId="0" fontId="3" fillId="9" borderId="13" xfId="0" applyFont="1" applyFill="1" applyBorder="1" applyAlignment="1">
      <alignment horizontal="center" vertical="center"/>
    </xf>
    <xf numFmtId="0" fontId="3" fillId="9" borderId="13" xfId="0" applyFont="1" applyFill="1" applyBorder="1" applyAlignment="1">
      <alignment horizontal="center" vertical="center" wrapText="1"/>
    </xf>
    <xf numFmtId="0" fontId="3" fillId="22" borderId="13" xfId="0" applyFont="1" applyFill="1" applyBorder="1" applyAlignment="1">
      <alignment horizontal="center" vertical="center"/>
    </xf>
    <xf numFmtId="0" fontId="3" fillId="22" borderId="13" xfId="0" applyFont="1" applyFill="1" applyBorder="1" applyAlignment="1">
      <alignment horizontal="center" vertical="center" wrapText="1"/>
    </xf>
    <xf numFmtId="0" fontId="3" fillId="23" borderId="13" xfId="0" applyFont="1" applyFill="1" applyBorder="1" applyAlignment="1">
      <alignment horizontal="center" vertical="center" wrapText="1"/>
    </xf>
    <xf numFmtId="0" fontId="3" fillId="24" borderId="13" xfId="0" applyFont="1" applyFill="1" applyBorder="1" applyAlignment="1">
      <alignment vertical="center" wrapText="1"/>
    </xf>
    <xf numFmtId="0" fontId="1" fillId="24" borderId="13" xfId="0" applyFont="1" applyFill="1" applyBorder="1" applyAlignment="1">
      <alignment vertical="center"/>
    </xf>
    <xf numFmtId="0" fontId="0" fillId="2" borderId="0" xfId="0" applyFill="1"/>
    <xf numFmtId="0" fontId="20" fillId="2" borderId="0" xfId="0" applyFont="1" applyFill="1" applyAlignment="1" applyProtection="1">
      <alignment vertical="center"/>
      <protection locked="0"/>
    </xf>
    <xf numFmtId="0" fontId="34" fillId="2" borderId="0" xfId="0" applyFont="1" applyFill="1"/>
    <xf numFmtId="0" fontId="34" fillId="2" borderId="0" xfId="0" applyFont="1" applyFill="1" applyAlignment="1">
      <alignment vertical="center"/>
    </xf>
    <xf numFmtId="0" fontId="0" fillId="9" borderId="0" xfId="0" applyFill="1" applyAlignment="1">
      <alignment horizontal="center"/>
    </xf>
    <xf numFmtId="49" fontId="0" fillId="8" borderId="0" xfId="0" applyNumberFormat="1" applyFill="1" applyAlignment="1">
      <alignment horizontal="center"/>
    </xf>
    <xf numFmtId="0" fontId="0" fillId="22" borderId="0" xfId="0" applyFill="1" applyAlignment="1">
      <alignment horizontal="center"/>
    </xf>
    <xf numFmtId="0" fontId="7" fillId="2" borderId="14" xfId="0" applyFont="1" applyFill="1" applyBorder="1"/>
    <xf numFmtId="0" fontId="3" fillId="0" borderId="1" xfId="0" applyFont="1" applyBorder="1" applyAlignment="1">
      <alignment horizontal="center" vertical="center"/>
    </xf>
    <xf numFmtId="0" fontId="35" fillId="24" borderId="13" xfId="0" applyFont="1" applyFill="1" applyBorder="1" applyAlignment="1">
      <alignment horizontal="center" vertical="center" wrapText="1"/>
    </xf>
    <xf numFmtId="0" fontId="8" fillId="0" borderId="1" xfId="0" applyFont="1" applyBorder="1" applyAlignment="1">
      <alignment vertical="center"/>
    </xf>
    <xf numFmtId="0" fontId="8" fillId="0" borderId="4" xfId="0" applyFont="1" applyBorder="1" applyAlignment="1">
      <alignment vertical="center"/>
    </xf>
    <xf numFmtId="0" fontId="36" fillId="0" borderId="12" xfId="0" applyFont="1" applyBorder="1"/>
    <xf numFmtId="0" fontId="37" fillId="15" borderId="12" xfId="0" applyFont="1" applyFill="1" applyBorder="1" applyAlignment="1">
      <alignment horizontal="left" vertical="center" wrapText="1"/>
    </xf>
    <xf numFmtId="0" fontId="3" fillId="10" borderId="12" xfId="0" applyFont="1" applyFill="1" applyBorder="1" applyAlignment="1">
      <alignment vertical="center" wrapText="1"/>
    </xf>
    <xf numFmtId="0" fontId="34" fillId="4" borderId="12" xfId="0" applyFont="1" applyFill="1" applyBorder="1" applyAlignment="1">
      <alignment horizontal="left" vertical="center"/>
    </xf>
    <xf numFmtId="0" fontId="38" fillId="15" borderId="12" xfId="0" applyFont="1" applyFill="1" applyBorder="1" applyAlignment="1">
      <alignment horizontal="left" vertical="center" wrapText="1"/>
    </xf>
    <xf numFmtId="0" fontId="36" fillId="10" borderId="12" xfId="0" applyFont="1" applyFill="1" applyBorder="1" applyAlignment="1">
      <alignment horizontal="left" vertical="center" wrapText="1"/>
    </xf>
    <xf numFmtId="0" fontId="23" fillId="15" borderId="15" xfId="0" applyFont="1" applyFill="1" applyBorder="1" applyAlignment="1">
      <alignment horizontal="left" vertical="center" wrapText="1"/>
    </xf>
    <xf numFmtId="0" fontId="2" fillId="4" borderId="15" xfId="0" applyFont="1" applyFill="1" applyBorder="1" applyAlignment="1">
      <alignment horizontal="left" vertical="center"/>
    </xf>
    <xf numFmtId="0" fontId="8" fillId="10" borderId="15" xfId="0" applyFont="1" applyFill="1" applyBorder="1" applyAlignment="1">
      <alignment horizontal="left" vertical="center" wrapText="1"/>
    </xf>
    <xf numFmtId="0" fontId="22" fillId="15" borderId="15" xfId="0" applyFont="1" applyFill="1" applyBorder="1" applyAlignment="1">
      <alignment horizontal="left" vertical="center" wrapText="1"/>
    </xf>
    <xf numFmtId="0" fontId="9" fillId="10" borderId="15" xfId="0" applyFont="1" applyFill="1" applyBorder="1" applyAlignment="1">
      <alignment vertical="center" wrapText="1"/>
    </xf>
    <xf numFmtId="14" fontId="1" fillId="0" borderId="11" xfId="0" applyNumberFormat="1" applyFont="1" applyBorder="1" applyAlignment="1">
      <alignment horizontal="left" vertical="center" wrapText="1"/>
    </xf>
    <xf numFmtId="0" fontId="19" fillId="0" borderId="0" xfId="0" applyFont="1"/>
    <xf numFmtId="0" fontId="39" fillId="0" borderId="0" xfId="0" applyFont="1"/>
    <xf numFmtId="0" fontId="1" fillId="7" borderId="1" xfId="0" applyFont="1" applyFill="1" applyBorder="1" applyAlignment="1">
      <alignment horizontal="center"/>
    </xf>
    <xf numFmtId="0" fontId="0" fillId="0" borderId="1" xfId="0" applyBorder="1" applyAlignment="1">
      <alignment horizontal="center"/>
    </xf>
    <xf numFmtId="9" fontId="1" fillId="0" borderId="1" xfId="1" applyFont="1" applyBorder="1" applyAlignment="1" applyProtection="1">
      <alignment horizontal="center"/>
    </xf>
    <xf numFmtId="9" fontId="1" fillId="0" borderId="1" xfId="1" applyFont="1" applyBorder="1" applyProtection="1"/>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4" fillId="0" borderId="1" xfId="0" applyFont="1" applyBorder="1" applyAlignment="1">
      <alignment vertical="center" wrapText="1"/>
    </xf>
    <xf numFmtId="0" fontId="1" fillId="0" borderId="0" xfId="0" applyFont="1" applyAlignment="1">
      <alignment vertical="top" wrapText="1"/>
    </xf>
    <xf numFmtId="0" fontId="21" fillId="20" borderId="0" xfId="0" applyFont="1" applyFill="1" applyAlignment="1">
      <alignment horizontal="left" vertical="top" wrapText="1"/>
    </xf>
    <xf numFmtId="0" fontId="1" fillId="20" borderId="0" xfId="0" applyFont="1" applyFill="1" applyAlignment="1">
      <alignment horizontal="left" vertical="top" wrapText="1"/>
    </xf>
    <xf numFmtId="0" fontId="1" fillId="20" borderId="0" xfId="0" applyFont="1" applyFill="1" applyAlignment="1">
      <alignment horizontal="left" vertical="top"/>
    </xf>
    <xf numFmtId="0" fontId="40" fillId="20" borderId="0" xfId="0" applyFont="1" applyFill="1" applyAlignment="1">
      <alignment horizontal="left" vertical="top" wrapText="1"/>
    </xf>
    <xf numFmtId="0" fontId="16" fillId="2" borderId="0" xfId="0" applyFont="1" applyFill="1" applyAlignment="1">
      <alignment horizontal="left"/>
    </xf>
    <xf numFmtId="0" fontId="3" fillId="0" borderId="0" xfId="0" applyFont="1" applyAlignment="1">
      <alignment horizontal="left" vertical="top" wrapText="1"/>
    </xf>
    <xf numFmtId="0" fontId="43" fillId="0" borderId="0" xfId="0" applyFont="1" applyAlignment="1">
      <alignment horizontal="left" vertical="top" wrapText="1"/>
    </xf>
    <xf numFmtId="0" fontId="42" fillId="0" borderId="0" xfId="0" applyFont="1" applyAlignment="1">
      <alignment horizontal="left" wrapText="1"/>
    </xf>
    <xf numFmtId="0" fontId="20" fillId="2" borderId="0" xfId="0" applyFont="1" applyFill="1" applyAlignment="1">
      <alignment horizontal="left" vertical="center"/>
    </xf>
    <xf numFmtId="0" fontId="9" fillId="7" borderId="4" xfId="0" applyFont="1" applyFill="1" applyBorder="1" applyAlignment="1">
      <alignment horizontal="center"/>
    </xf>
    <xf numFmtId="0" fontId="9" fillId="7" borderId="5" xfId="0" applyFont="1" applyFill="1" applyBorder="1" applyAlignment="1">
      <alignment horizontal="center"/>
    </xf>
    <xf numFmtId="0" fontId="9" fillId="7" borderId="6" xfId="0" applyFont="1" applyFill="1" applyBorder="1" applyAlignment="1">
      <alignment horizontal="center"/>
    </xf>
  </cellXfs>
  <cellStyles count="2">
    <cellStyle name="Normal" xfId="0" builtinId="0"/>
    <cellStyle name="Percent" xfId="1" builtinId="5"/>
  </cellStyles>
  <dxfs count="242">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0"/>
        <color theme="1"/>
        <name val="Arial"/>
        <family val="2"/>
        <scheme val="none"/>
      </font>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0"/>
        <color theme="1"/>
        <name val="Arial"/>
        <family val="2"/>
        <scheme val="none"/>
      </font>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0"/>
        <color theme="1"/>
        <name val="Arial"/>
        <family val="2"/>
        <scheme val="none"/>
      </font>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0"/>
        <color theme="1"/>
        <name val="Arial"/>
        <family val="2"/>
        <scheme val="none"/>
      </font>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0"/>
        <color theme="1"/>
        <name val="Arial"/>
        <family val="2"/>
        <scheme val="none"/>
      </font>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0"/>
        <color theme="1"/>
        <name val="Arial"/>
        <family val="2"/>
        <scheme val="none"/>
      </font>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0"/>
        <color theme="1"/>
        <name val="Arial"/>
        <family val="2"/>
        <scheme val="none"/>
      </font>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theme="9"/>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9" formatCode="dd/mm/yyyy"/>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numFmt numFmtId="19" formatCode="dd/mm/yyyy"/>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9" tint="0.79998168889431442"/>
        </patternFill>
      </fill>
    </dxf>
    <dxf>
      <fill>
        <patternFill>
          <bgColor theme="9" tint="0.59996337778862885"/>
        </patternFill>
      </fill>
    </dxf>
    <dxf>
      <fill>
        <patternFill>
          <bgColor theme="9" tint="0.39994506668294322"/>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tint="0.34998626667073579"/>
      </font>
      <fill>
        <patternFill>
          <bgColor rgb="FFEB575B"/>
        </patternFill>
      </fill>
    </dxf>
    <dxf>
      <font>
        <color theme="1" tint="0.34998626667073579"/>
      </font>
      <fill>
        <patternFill>
          <bgColor theme="7" tint="0.39994506668294322"/>
        </patternFill>
      </fill>
    </dxf>
    <dxf>
      <font>
        <color theme="1" tint="0.34998626667073579"/>
      </font>
      <fill>
        <patternFill>
          <bgColor theme="7" tint="0.39994506668294322"/>
        </patternFill>
      </fill>
    </dxf>
    <dxf>
      <font>
        <color theme="1" tint="0.34998626667073579"/>
      </font>
      <fill>
        <patternFill>
          <bgColor rgb="FFEB575B"/>
        </patternFill>
      </fill>
    </dxf>
    <dxf>
      <font>
        <color rgb="FF006100"/>
      </font>
      <fill>
        <patternFill>
          <bgColor rgb="FFC6EFCE"/>
        </patternFill>
      </fill>
    </dxf>
    <dxf>
      <fill>
        <patternFill>
          <bgColor theme="9"/>
        </patternFill>
      </fill>
    </dxf>
    <dxf>
      <fill>
        <patternFill>
          <bgColor rgb="FFFF0000"/>
        </patternFill>
      </fill>
    </dxf>
    <dxf>
      <fill>
        <patternFill>
          <bgColor rgb="FFFFC000"/>
        </patternFill>
      </fill>
    </dxf>
  </dxfs>
  <tableStyles count="0" defaultTableStyle="TableStyleMedium2" defaultPivotStyle="PivotStyleLight16"/>
  <colors>
    <mruColors>
      <color rgb="FFF6B80A"/>
      <color rgb="FFD5EFF5"/>
      <color rgb="FF005EB8"/>
      <color rgb="FFF91901"/>
      <color rgb="FFEB575B"/>
      <color rgb="FFFF5D37"/>
      <color rgb="FF0072CE"/>
      <color rgb="FF41B6E6"/>
      <color rgb="FF00A9CE"/>
      <color rgb="FF003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accent1"/>
                </a:solidFill>
                <a:latin typeface="Arial" panose="020B0604020202020204" pitchFamily="34" charset="0"/>
                <a:ea typeface="+mn-ea"/>
                <a:cs typeface="Arial" panose="020B0604020202020204" pitchFamily="34" charset="0"/>
              </a:defRPr>
            </a:pPr>
            <a:r>
              <a:rPr lang="en-US" sz="2400" b="1">
                <a:solidFill>
                  <a:schemeClr val="accent1"/>
                </a:solidFill>
                <a:latin typeface="Arial" panose="020B0604020202020204" pitchFamily="34" charset="0"/>
                <a:cs typeface="Arial" panose="020B0604020202020204" pitchFamily="34" charset="0"/>
              </a:rPr>
              <a:t>DIVERSITY OVERVIEW</a:t>
            </a:r>
          </a:p>
          <a:p>
            <a:pPr>
              <a:defRPr sz="2400" b="1">
                <a:solidFill>
                  <a:schemeClr val="accent1"/>
                </a:solidFill>
                <a:latin typeface="Arial" panose="020B0604020202020204" pitchFamily="34" charset="0"/>
                <a:cs typeface="Arial" panose="020B0604020202020204" pitchFamily="34" charset="0"/>
              </a:defRPr>
            </a:pPr>
            <a:r>
              <a:rPr lang="en-US" sz="2400" b="1">
                <a:solidFill>
                  <a:schemeClr val="accent1"/>
                </a:solidFill>
                <a:latin typeface="Arial" panose="020B0604020202020204" pitchFamily="34" charset="0"/>
                <a:cs typeface="Arial" panose="020B0604020202020204" pitchFamily="34" charset="0"/>
              </a:rPr>
              <a:t>Numbers</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1"/>
          <c:order val="1"/>
          <c:tx>
            <c:strRef>
              <c:f>'Diversity Raw Data'!$A$27</c:f>
              <c:strCache>
                <c:ptCount val="1"/>
                <c:pt idx="0">
                  <c:v>Chief Executive/SRO</c:v>
                </c:pt>
              </c:strCache>
            </c:strRef>
          </c:tx>
          <c:spPr>
            <a:solidFill>
              <a:schemeClr val="accent2"/>
            </a:solidFill>
            <a:ln>
              <a:noFill/>
            </a:ln>
            <a:effectLst/>
            <a:sp3d/>
          </c:spPr>
          <c:invertIfNegative val="0"/>
          <c:cat>
            <c:strRef>
              <c:f>'Diversity Raw Data'!$B$25:$H$25</c:f>
              <c:strCache>
                <c:ptCount val="7"/>
                <c:pt idx="0">
                  <c:v>GENDER</c:v>
                </c:pt>
                <c:pt idx="1">
                  <c:v>GENDER IDENTITY</c:v>
                </c:pt>
                <c:pt idx="2">
                  <c:v>AGE</c:v>
                </c:pt>
                <c:pt idx="3">
                  <c:v>ETHNICITY</c:v>
                </c:pt>
                <c:pt idx="4">
                  <c:v>DISABILITY</c:v>
                </c:pt>
                <c:pt idx="5">
                  <c:v>SEXUAL ORIENTATION</c:v>
                </c:pt>
                <c:pt idx="6">
                  <c:v>RELIGION AND BELIEF</c:v>
                </c:pt>
              </c:strCache>
            </c:strRef>
          </c:cat>
          <c:val>
            <c:numRef>
              <c:f>'Diversity Raw Data'!$B$27:$H$27</c:f>
              <c:numCache>
                <c:formatCode>General</c:formatCode>
                <c:ptCount val="7"/>
                <c:pt idx="0">
                  <c:v>2</c:v>
                </c:pt>
                <c:pt idx="1">
                  <c:v>2</c:v>
                </c:pt>
                <c:pt idx="2">
                  <c:v>2</c:v>
                </c:pt>
                <c:pt idx="3">
                  <c:v>0</c:v>
                </c:pt>
                <c:pt idx="4">
                  <c:v>0</c:v>
                </c:pt>
                <c:pt idx="5">
                  <c:v>1</c:v>
                </c:pt>
                <c:pt idx="6">
                  <c:v>1</c:v>
                </c:pt>
              </c:numCache>
            </c:numRef>
          </c:val>
          <c:extLst>
            <c:ext xmlns:c16="http://schemas.microsoft.com/office/drawing/2014/chart" uri="{C3380CC4-5D6E-409C-BE32-E72D297353CC}">
              <c16:uniqueId val="{00000001-A552-4898-95AD-76E07E7D939A}"/>
            </c:ext>
          </c:extLst>
        </c:ser>
        <c:ser>
          <c:idx val="2"/>
          <c:order val="2"/>
          <c:tx>
            <c:strRef>
              <c:f>'Diversity Raw Data'!$A$28</c:f>
              <c:strCache>
                <c:ptCount val="1"/>
                <c:pt idx="0">
                  <c:v>Human Resources</c:v>
                </c:pt>
              </c:strCache>
            </c:strRef>
          </c:tx>
          <c:spPr>
            <a:solidFill>
              <a:schemeClr val="accent3"/>
            </a:solidFill>
            <a:ln>
              <a:noFill/>
            </a:ln>
            <a:effectLst/>
            <a:sp3d/>
          </c:spPr>
          <c:invertIfNegative val="0"/>
          <c:cat>
            <c:strRef>
              <c:f>'Diversity Raw Data'!$B$25:$H$25</c:f>
              <c:strCache>
                <c:ptCount val="7"/>
                <c:pt idx="0">
                  <c:v>GENDER</c:v>
                </c:pt>
                <c:pt idx="1">
                  <c:v>GENDER IDENTITY</c:v>
                </c:pt>
                <c:pt idx="2">
                  <c:v>AGE</c:v>
                </c:pt>
                <c:pt idx="3">
                  <c:v>ETHNICITY</c:v>
                </c:pt>
                <c:pt idx="4">
                  <c:v>DISABILITY</c:v>
                </c:pt>
                <c:pt idx="5">
                  <c:v>SEXUAL ORIENTATION</c:v>
                </c:pt>
                <c:pt idx="6">
                  <c:v>RELIGION AND BELIEF</c:v>
                </c:pt>
              </c:strCache>
            </c:strRef>
          </c:cat>
          <c:val>
            <c:numRef>
              <c:f>'Diversity Raw Data'!$B$28:$H$28</c:f>
              <c:numCache>
                <c:formatCode>General</c:formatCode>
                <c:ptCount val="7"/>
                <c:pt idx="0">
                  <c:v>1</c:v>
                </c:pt>
                <c:pt idx="1">
                  <c:v>0</c:v>
                </c:pt>
                <c:pt idx="2">
                  <c:v>1</c:v>
                </c:pt>
                <c:pt idx="3">
                  <c:v>0</c:v>
                </c:pt>
                <c:pt idx="4">
                  <c:v>0</c:v>
                </c:pt>
                <c:pt idx="5">
                  <c:v>1</c:v>
                </c:pt>
                <c:pt idx="6">
                  <c:v>0</c:v>
                </c:pt>
              </c:numCache>
            </c:numRef>
          </c:val>
          <c:extLst>
            <c:ext xmlns:c16="http://schemas.microsoft.com/office/drawing/2014/chart" uri="{C3380CC4-5D6E-409C-BE32-E72D297353CC}">
              <c16:uniqueId val="{00000002-A552-4898-95AD-76E07E7D939A}"/>
            </c:ext>
          </c:extLst>
        </c:ser>
        <c:ser>
          <c:idx val="3"/>
          <c:order val="3"/>
          <c:tx>
            <c:strRef>
              <c:f>'Diversity Raw Data'!$A$29</c:f>
              <c:strCache>
                <c:ptCount val="1"/>
                <c:pt idx="0">
                  <c:v>Operations </c:v>
                </c:pt>
              </c:strCache>
            </c:strRef>
          </c:tx>
          <c:spPr>
            <a:solidFill>
              <a:schemeClr val="accent4"/>
            </a:solidFill>
            <a:ln>
              <a:noFill/>
            </a:ln>
            <a:effectLst/>
            <a:sp3d/>
          </c:spPr>
          <c:invertIfNegative val="0"/>
          <c:cat>
            <c:strRef>
              <c:f>'Diversity Raw Data'!$B$25:$H$25</c:f>
              <c:strCache>
                <c:ptCount val="7"/>
                <c:pt idx="0">
                  <c:v>GENDER</c:v>
                </c:pt>
                <c:pt idx="1">
                  <c:v>GENDER IDENTITY</c:v>
                </c:pt>
                <c:pt idx="2">
                  <c:v>AGE</c:v>
                </c:pt>
                <c:pt idx="3">
                  <c:v>ETHNICITY</c:v>
                </c:pt>
                <c:pt idx="4">
                  <c:v>DISABILITY</c:v>
                </c:pt>
                <c:pt idx="5">
                  <c:v>SEXUAL ORIENTATION</c:v>
                </c:pt>
                <c:pt idx="6">
                  <c:v>RELIGION AND BELIEF</c:v>
                </c:pt>
              </c:strCache>
            </c:strRef>
          </c:cat>
          <c:val>
            <c:numRef>
              <c:f>'Diversity Raw Data'!$B$29:$H$29</c:f>
              <c:numCache>
                <c:formatCode>General</c:formatCode>
                <c:ptCount val="7"/>
                <c:pt idx="0">
                  <c:v>2</c:v>
                </c:pt>
                <c:pt idx="1">
                  <c:v>1</c:v>
                </c:pt>
                <c:pt idx="2">
                  <c:v>2</c:v>
                </c:pt>
                <c:pt idx="3">
                  <c:v>1</c:v>
                </c:pt>
                <c:pt idx="4">
                  <c:v>0</c:v>
                </c:pt>
                <c:pt idx="5">
                  <c:v>0</c:v>
                </c:pt>
                <c:pt idx="6">
                  <c:v>1</c:v>
                </c:pt>
              </c:numCache>
            </c:numRef>
          </c:val>
          <c:extLst>
            <c:ext xmlns:c16="http://schemas.microsoft.com/office/drawing/2014/chart" uri="{C3380CC4-5D6E-409C-BE32-E72D297353CC}">
              <c16:uniqueId val="{00000003-A552-4898-95AD-76E07E7D939A}"/>
            </c:ext>
          </c:extLst>
        </c:ser>
        <c:ser>
          <c:idx val="4"/>
          <c:order val="4"/>
          <c:tx>
            <c:strRef>
              <c:f>'Diversity Raw Data'!$A$30</c:f>
              <c:strCache>
                <c:ptCount val="1"/>
                <c:pt idx="0">
                  <c:v>Finance</c:v>
                </c:pt>
              </c:strCache>
            </c:strRef>
          </c:tx>
          <c:spPr>
            <a:solidFill>
              <a:schemeClr val="accent5"/>
            </a:solidFill>
            <a:ln>
              <a:noFill/>
            </a:ln>
            <a:effectLst/>
            <a:sp3d/>
          </c:spPr>
          <c:invertIfNegative val="0"/>
          <c:cat>
            <c:strRef>
              <c:f>'Diversity Raw Data'!$B$25:$H$25</c:f>
              <c:strCache>
                <c:ptCount val="7"/>
                <c:pt idx="0">
                  <c:v>GENDER</c:v>
                </c:pt>
                <c:pt idx="1">
                  <c:v>GENDER IDENTITY</c:v>
                </c:pt>
                <c:pt idx="2">
                  <c:v>AGE</c:v>
                </c:pt>
                <c:pt idx="3">
                  <c:v>ETHNICITY</c:v>
                </c:pt>
                <c:pt idx="4">
                  <c:v>DISABILITY</c:v>
                </c:pt>
                <c:pt idx="5">
                  <c:v>SEXUAL ORIENTATION</c:v>
                </c:pt>
                <c:pt idx="6">
                  <c:v>RELIGION AND BELIEF</c:v>
                </c:pt>
              </c:strCache>
            </c:strRef>
          </c:cat>
          <c:val>
            <c:numRef>
              <c:f>'Diversity Raw Data'!$B$30:$H$30</c:f>
              <c:numCache>
                <c:formatCode>General</c:formatCode>
                <c:ptCount val="7"/>
                <c:pt idx="0">
                  <c:v>1</c:v>
                </c:pt>
                <c:pt idx="1">
                  <c:v>1</c:v>
                </c:pt>
                <c:pt idx="2">
                  <c:v>1</c:v>
                </c:pt>
                <c:pt idx="3">
                  <c:v>1</c:v>
                </c:pt>
                <c:pt idx="4">
                  <c:v>0</c:v>
                </c:pt>
                <c:pt idx="5">
                  <c:v>0</c:v>
                </c:pt>
                <c:pt idx="6">
                  <c:v>1</c:v>
                </c:pt>
              </c:numCache>
            </c:numRef>
          </c:val>
          <c:extLst>
            <c:ext xmlns:c16="http://schemas.microsoft.com/office/drawing/2014/chart" uri="{C3380CC4-5D6E-409C-BE32-E72D297353CC}">
              <c16:uniqueId val="{00000004-A552-4898-95AD-76E07E7D939A}"/>
            </c:ext>
          </c:extLst>
        </c:ser>
        <c:ser>
          <c:idx val="5"/>
          <c:order val="5"/>
          <c:tx>
            <c:strRef>
              <c:f>'Diversity Raw Data'!$A$31</c:f>
              <c:strCache>
                <c:ptCount val="1"/>
                <c:pt idx="0">
                  <c:v>Medical</c:v>
                </c:pt>
              </c:strCache>
            </c:strRef>
          </c:tx>
          <c:spPr>
            <a:solidFill>
              <a:schemeClr val="accent6"/>
            </a:solidFill>
            <a:ln>
              <a:noFill/>
            </a:ln>
            <a:effectLst/>
            <a:sp3d/>
          </c:spPr>
          <c:invertIfNegative val="0"/>
          <c:cat>
            <c:strRef>
              <c:f>'Diversity Raw Data'!$B$25:$H$25</c:f>
              <c:strCache>
                <c:ptCount val="7"/>
                <c:pt idx="0">
                  <c:v>GENDER</c:v>
                </c:pt>
                <c:pt idx="1">
                  <c:v>GENDER IDENTITY</c:v>
                </c:pt>
                <c:pt idx="2">
                  <c:v>AGE</c:v>
                </c:pt>
                <c:pt idx="3">
                  <c:v>ETHNICITY</c:v>
                </c:pt>
                <c:pt idx="4">
                  <c:v>DISABILITY</c:v>
                </c:pt>
                <c:pt idx="5">
                  <c:v>SEXUAL ORIENTATION</c:v>
                </c:pt>
                <c:pt idx="6">
                  <c:v>RELIGION AND BELIEF</c:v>
                </c:pt>
              </c:strCache>
            </c:strRef>
          </c:cat>
          <c:val>
            <c:numRef>
              <c:f>'Diversity Raw Data'!$B$31:$H$31</c:f>
              <c:numCache>
                <c:formatCode>General</c:formatCode>
                <c:ptCount val="7"/>
                <c:pt idx="0">
                  <c:v>0</c:v>
                </c:pt>
                <c:pt idx="1">
                  <c:v>0</c:v>
                </c:pt>
                <c:pt idx="2">
                  <c:v>0</c:v>
                </c:pt>
                <c:pt idx="3">
                  <c:v>0</c:v>
                </c:pt>
                <c:pt idx="4">
                  <c:v>1</c:v>
                </c:pt>
                <c:pt idx="5">
                  <c:v>0</c:v>
                </c:pt>
                <c:pt idx="6">
                  <c:v>0</c:v>
                </c:pt>
              </c:numCache>
            </c:numRef>
          </c:val>
          <c:extLst>
            <c:ext xmlns:c16="http://schemas.microsoft.com/office/drawing/2014/chart" uri="{C3380CC4-5D6E-409C-BE32-E72D297353CC}">
              <c16:uniqueId val="{00000005-A552-4898-95AD-76E07E7D939A}"/>
            </c:ext>
          </c:extLst>
        </c:ser>
        <c:ser>
          <c:idx val="6"/>
          <c:order val="6"/>
          <c:tx>
            <c:strRef>
              <c:f>'Diversity Raw Data'!$A$32</c:f>
              <c:strCache>
                <c:ptCount val="1"/>
                <c:pt idx="0">
                  <c:v>Nursing</c:v>
                </c:pt>
              </c:strCache>
            </c:strRef>
          </c:tx>
          <c:spPr>
            <a:solidFill>
              <a:schemeClr val="accent1">
                <a:lumMod val="60000"/>
              </a:schemeClr>
            </a:solidFill>
            <a:ln>
              <a:noFill/>
            </a:ln>
            <a:effectLst/>
            <a:sp3d/>
          </c:spPr>
          <c:invertIfNegative val="0"/>
          <c:cat>
            <c:strRef>
              <c:f>'Diversity Raw Data'!$B$25:$H$25</c:f>
              <c:strCache>
                <c:ptCount val="7"/>
                <c:pt idx="0">
                  <c:v>GENDER</c:v>
                </c:pt>
                <c:pt idx="1">
                  <c:v>GENDER IDENTITY</c:v>
                </c:pt>
                <c:pt idx="2">
                  <c:v>AGE</c:v>
                </c:pt>
                <c:pt idx="3">
                  <c:v>ETHNICITY</c:v>
                </c:pt>
                <c:pt idx="4">
                  <c:v>DISABILITY</c:v>
                </c:pt>
                <c:pt idx="5">
                  <c:v>SEXUAL ORIENTATION</c:v>
                </c:pt>
                <c:pt idx="6">
                  <c:v>RELIGION AND BELIEF</c:v>
                </c:pt>
              </c:strCache>
            </c:strRef>
          </c:cat>
          <c:val>
            <c:numRef>
              <c:f>'Diversity Raw Data'!$B$32:$H$32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A552-4898-95AD-76E07E7D939A}"/>
            </c:ext>
          </c:extLst>
        </c:ser>
        <c:ser>
          <c:idx val="7"/>
          <c:order val="7"/>
          <c:tx>
            <c:strRef>
              <c:f>'Diversity Raw Data'!$A$33</c:f>
              <c:strCache>
                <c:ptCount val="1"/>
                <c:pt idx="0">
                  <c:v>Digital</c:v>
                </c:pt>
              </c:strCache>
            </c:strRef>
          </c:tx>
          <c:spPr>
            <a:solidFill>
              <a:schemeClr val="accent2">
                <a:lumMod val="60000"/>
              </a:schemeClr>
            </a:solidFill>
            <a:ln>
              <a:noFill/>
            </a:ln>
            <a:effectLst/>
            <a:sp3d/>
          </c:spPr>
          <c:invertIfNegative val="0"/>
          <c:cat>
            <c:strRef>
              <c:f>'Diversity Raw Data'!$B$25:$H$25</c:f>
              <c:strCache>
                <c:ptCount val="7"/>
                <c:pt idx="0">
                  <c:v>GENDER</c:v>
                </c:pt>
                <c:pt idx="1">
                  <c:v>GENDER IDENTITY</c:v>
                </c:pt>
                <c:pt idx="2">
                  <c:v>AGE</c:v>
                </c:pt>
                <c:pt idx="3">
                  <c:v>ETHNICITY</c:v>
                </c:pt>
                <c:pt idx="4">
                  <c:v>DISABILITY</c:v>
                </c:pt>
                <c:pt idx="5">
                  <c:v>SEXUAL ORIENTATION</c:v>
                </c:pt>
                <c:pt idx="6">
                  <c:v>RELIGION AND BELIEF</c:v>
                </c:pt>
              </c:strCache>
            </c:strRef>
          </c:cat>
          <c:val>
            <c:numRef>
              <c:f>'Diversity Raw Data'!$B$33:$H$33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A-A552-4898-95AD-76E07E7D939A}"/>
            </c:ext>
          </c:extLst>
        </c:ser>
        <c:ser>
          <c:idx val="8"/>
          <c:order val="8"/>
          <c:tx>
            <c:strRef>
              <c:f>'Diversity Raw Data'!$A$34</c:f>
              <c:strCache>
                <c:ptCount val="1"/>
                <c:pt idx="0">
                  <c:v>Non executive </c:v>
                </c:pt>
              </c:strCache>
            </c:strRef>
          </c:tx>
          <c:spPr>
            <a:solidFill>
              <a:schemeClr val="accent3">
                <a:lumMod val="60000"/>
              </a:schemeClr>
            </a:solidFill>
            <a:ln>
              <a:noFill/>
            </a:ln>
            <a:effectLst/>
            <a:sp3d/>
          </c:spPr>
          <c:invertIfNegative val="0"/>
          <c:cat>
            <c:strRef>
              <c:f>'Diversity Raw Data'!$B$25:$H$25</c:f>
              <c:strCache>
                <c:ptCount val="7"/>
                <c:pt idx="0">
                  <c:v>GENDER</c:v>
                </c:pt>
                <c:pt idx="1">
                  <c:v>GENDER IDENTITY</c:v>
                </c:pt>
                <c:pt idx="2">
                  <c:v>AGE</c:v>
                </c:pt>
                <c:pt idx="3">
                  <c:v>ETHNICITY</c:v>
                </c:pt>
                <c:pt idx="4">
                  <c:v>DISABILITY</c:v>
                </c:pt>
                <c:pt idx="5">
                  <c:v>SEXUAL ORIENTATION</c:v>
                </c:pt>
                <c:pt idx="6">
                  <c:v>RELIGION AND BELIEF</c:v>
                </c:pt>
              </c:strCache>
            </c:strRef>
          </c:cat>
          <c:val>
            <c:numRef>
              <c:f>'Diversity Raw Data'!$B$34:$H$34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B-A552-4898-95AD-76E07E7D939A}"/>
            </c:ext>
          </c:extLst>
        </c:ser>
        <c:dLbls>
          <c:showLegendKey val="0"/>
          <c:showVal val="0"/>
          <c:showCatName val="0"/>
          <c:showSerName val="0"/>
          <c:showPercent val="0"/>
          <c:showBubbleSize val="0"/>
        </c:dLbls>
        <c:gapWidth val="150"/>
        <c:shape val="box"/>
        <c:axId val="1020205248"/>
        <c:axId val="1020196392"/>
        <c:axId val="0"/>
        <c:extLst>
          <c:ext xmlns:c15="http://schemas.microsoft.com/office/drawing/2012/chart" uri="{02D57815-91ED-43cb-92C2-25804820EDAC}">
            <c15:filteredBarSeries>
              <c15:ser>
                <c:idx val="0"/>
                <c:order val="0"/>
                <c:tx>
                  <c:strRef>
                    <c:extLst>
                      <c:ext uri="{02D57815-91ED-43cb-92C2-25804820EDAC}">
                        <c15:formulaRef>
                          <c15:sqref>'Diversity Raw Data'!$A$26</c15:sqref>
                        </c15:formulaRef>
                      </c:ext>
                    </c:extLst>
                    <c:strCache>
                      <c:ptCount val="1"/>
                      <c:pt idx="0">
                        <c:v>Total on plan</c:v>
                      </c:pt>
                    </c:strCache>
                  </c:strRef>
                </c:tx>
                <c:spPr>
                  <a:solidFill>
                    <a:schemeClr val="accent1"/>
                  </a:solidFill>
                  <a:ln>
                    <a:noFill/>
                  </a:ln>
                  <a:effectLst/>
                  <a:sp3d/>
                </c:spPr>
                <c:invertIfNegative val="0"/>
                <c:cat>
                  <c:strRef>
                    <c:extLst>
                      <c:ext uri="{02D57815-91ED-43cb-92C2-25804820EDAC}">
                        <c15:formulaRef>
                          <c15:sqref>'Diversity Raw Data'!$B$25:$H$25</c15:sqref>
                        </c15:formulaRef>
                      </c:ext>
                    </c:extLst>
                    <c:strCache>
                      <c:ptCount val="7"/>
                      <c:pt idx="0">
                        <c:v>GENDER</c:v>
                      </c:pt>
                      <c:pt idx="1">
                        <c:v>GENDER IDENTITY</c:v>
                      </c:pt>
                      <c:pt idx="2">
                        <c:v>AGE</c:v>
                      </c:pt>
                      <c:pt idx="3">
                        <c:v>ETHNICITY</c:v>
                      </c:pt>
                      <c:pt idx="4">
                        <c:v>DISABILITY</c:v>
                      </c:pt>
                      <c:pt idx="5">
                        <c:v>SEXUAL ORIENTATION</c:v>
                      </c:pt>
                      <c:pt idx="6">
                        <c:v>RELIGION AND BELIEF</c:v>
                      </c:pt>
                    </c:strCache>
                  </c:strRef>
                </c:cat>
                <c:val>
                  <c:numRef>
                    <c:extLst>
                      <c:ext uri="{02D57815-91ED-43cb-92C2-25804820EDAC}">
                        <c15:formulaRef>
                          <c15:sqref>'Diversity Raw Data'!$B$26:$H$26</c15:sqref>
                        </c15:formulaRef>
                      </c:ext>
                    </c:extLst>
                    <c:numCache>
                      <c:formatCode>General</c:formatCode>
                      <c:ptCount val="7"/>
                      <c:pt idx="0">
                        <c:v>6</c:v>
                      </c:pt>
                      <c:pt idx="1">
                        <c:v>4</c:v>
                      </c:pt>
                      <c:pt idx="2">
                        <c:v>6</c:v>
                      </c:pt>
                      <c:pt idx="3">
                        <c:v>2</c:v>
                      </c:pt>
                      <c:pt idx="4">
                        <c:v>1</c:v>
                      </c:pt>
                      <c:pt idx="5">
                        <c:v>2</c:v>
                      </c:pt>
                      <c:pt idx="6">
                        <c:v>3</c:v>
                      </c:pt>
                    </c:numCache>
                  </c:numRef>
                </c:val>
                <c:extLst>
                  <c:ext xmlns:c16="http://schemas.microsoft.com/office/drawing/2014/chart" uri="{C3380CC4-5D6E-409C-BE32-E72D297353CC}">
                    <c16:uniqueId val="{00000000-A552-4898-95AD-76E07E7D939A}"/>
                  </c:ext>
                </c:extLst>
              </c15:ser>
            </c15:filteredBarSeries>
          </c:ext>
        </c:extLst>
      </c:bar3DChart>
      <c:catAx>
        <c:axId val="10202052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20196392"/>
        <c:crosses val="autoZero"/>
        <c:auto val="1"/>
        <c:lblAlgn val="ctr"/>
        <c:lblOffset val="100"/>
        <c:noMultiLvlLbl val="0"/>
      </c:catAx>
      <c:valAx>
        <c:axId val="1020196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20205248"/>
        <c:crosses val="autoZero"/>
        <c:crossBetween val="between"/>
      </c:valAx>
      <c:spPr>
        <a:noFill/>
        <a:ln>
          <a:noFill/>
        </a:ln>
        <a:effectLst/>
      </c:spPr>
    </c:plotArea>
    <c:legend>
      <c:legendPos val="b"/>
      <c:layout>
        <c:manualLayout>
          <c:xMode val="edge"/>
          <c:yMode val="edge"/>
          <c:x val="2.6892280836889725E-2"/>
          <c:y val="0.93514336755127891"/>
          <c:w val="0.94793771862446896"/>
          <c:h val="4.784514455969492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baseline="0">
                <a:solidFill>
                  <a:schemeClr val="accent1"/>
                </a:solidFill>
                <a:latin typeface="Arial" panose="020B0604020202020204" pitchFamily="34" charset="0"/>
                <a:ea typeface="+mn-ea"/>
                <a:cs typeface="Arial" panose="020B0604020202020204" pitchFamily="34" charset="0"/>
              </a:defRPr>
            </a:pPr>
            <a:r>
              <a:rPr lang="en-GB" sz="2400">
                <a:solidFill>
                  <a:schemeClr val="accent1"/>
                </a:solidFill>
                <a:latin typeface="Arial" panose="020B0604020202020204" pitchFamily="34" charset="0"/>
                <a:cs typeface="Arial" panose="020B0604020202020204" pitchFamily="34" charset="0"/>
              </a:rPr>
              <a:t>DIVERISTY</a:t>
            </a:r>
            <a:r>
              <a:rPr lang="en-GB" sz="2400" baseline="0">
                <a:solidFill>
                  <a:schemeClr val="accent1"/>
                </a:solidFill>
                <a:latin typeface="Arial" panose="020B0604020202020204" pitchFamily="34" charset="0"/>
                <a:cs typeface="Arial" panose="020B0604020202020204" pitchFamily="34" charset="0"/>
              </a:rPr>
              <a:t> OVERVIEW</a:t>
            </a:r>
          </a:p>
          <a:p>
            <a:pPr>
              <a:defRPr sz="2400">
                <a:solidFill>
                  <a:schemeClr val="accent1"/>
                </a:solidFill>
                <a:latin typeface="Arial" panose="020B0604020202020204" pitchFamily="34" charset="0"/>
                <a:cs typeface="Arial" panose="020B0604020202020204" pitchFamily="34" charset="0"/>
              </a:defRPr>
            </a:pPr>
            <a:r>
              <a:rPr lang="en-GB" sz="2400" baseline="0">
                <a:solidFill>
                  <a:schemeClr val="accent1"/>
                </a:solidFill>
                <a:latin typeface="Arial" panose="020B0604020202020204" pitchFamily="34" charset="0"/>
                <a:cs typeface="Arial" panose="020B0604020202020204" pitchFamily="34" charset="0"/>
              </a:rPr>
              <a:t>Percentage</a:t>
            </a:r>
            <a:endParaRPr lang="en-GB" sz="2400">
              <a:solidFill>
                <a:schemeClr val="accent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2400" b="1"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'Diversity Raw Data'!$B$13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strRef>
              <c:f>'Diversity Raw Data'!$A$14:$A$23</c:f>
              <c:strCache>
                <c:ptCount val="10"/>
                <c:pt idx="0">
                  <c:v>Total on plan</c:v>
                </c:pt>
                <c:pt idx="1">
                  <c:v>Chief Executive/SRO</c:v>
                </c:pt>
                <c:pt idx="2">
                  <c:v>Human Resources</c:v>
                </c:pt>
                <c:pt idx="3">
                  <c:v>Operations </c:v>
                </c:pt>
                <c:pt idx="4">
                  <c:v>Finance</c:v>
                </c:pt>
                <c:pt idx="5">
                  <c:v>Medical</c:v>
                </c:pt>
                <c:pt idx="6">
                  <c:v>Nursing</c:v>
                </c:pt>
                <c:pt idx="7">
                  <c:v>Digital</c:v>
                </c:pt>
                <c:pt idx="8">
                  <c:v>Non executive </c:v>
                </c:pt>
                <c:pt idx="9">
                  <c:v>Other</c:v>
                </c:pt>
              </c:strCache>
            </c:strRef>
          </c:cat>
          <c:val>
            <c:numRef>
              <c:f>'Diversity Raw Data'!$B$14:$B$23</c:f>
              <c:numCache>
                <c:formatCode>0%</c:formatCode>
                <c:ptCount val="10"/>
                <c:pt idx="0">
                  <c:v>1</c:v>
                </c:pt>
                <c:pt idx="1">
                  <c:v>0.2857142857142857</c:v>
                </c:pt>
                <c:pt idx="2">
                  <c:v>0.14285714285714285</c:v>
                </c:pt>
                <c:pt idx="3">
                  <c:v>0.2857142857142857</c:v>
                </c:pt>
                <c:pt idx="4">
                  <c:v>0.14285714285714285</c:v>
                </c:pt>
                <c:pt idx="5">
                  <c:v>0.14285714285714285</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0-E151-47BA-A107-AA1FA7C082B9}"/>
            </c:ext>
          </c:extLst>
        </c:ser>
        <c:ser>
          <c:idx val="1"/>
          <c:order val="1"/>
          <c:tx>
            <c:strRef>
              <c:f>'Diversity Raw Data'!$C$13</c:f>
              <c:strCache>
                <c:ptCount val="1"/>
                <c:pt idx="0">
                  <c:v>GENDER</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cat>
            <c:strRef>
              <c:f>'Diversity Raw Data'!$A$14:$A$23</c:f>
              <c:strCache>
                <c:ptCount val="10"/>
                <c:pt idx="0">
                  <c:v>Total on plan</c:v>
                </c:pt>
                <c:pt idx="1">
                  <c:v>Chief Executive/SRO</c:v>
                </c:pt>
                <c:pt idx="2">
                  <c:v>Human Resources</c:v>
                </c:pt>
                <c:pt idx="3">
                  <c:v>Operations </c:v>
                </c:pt>
                <c:pt idx="4">
                  <c:v>Finance</c:v>
                </c:pt>
                <c:pt idx="5">
                  <c:v>Medical</c:v>
                </c:pt>
                <c:pt idx="6">
                  <c:v>Nursing</c:v>
                </c:pt>
                <c:pt idx="7">
                  <c:v>Digital</c:v>
                </c:pt>
                <c:pt idx="8">
                  <c:v>Non executive </c:v>
                </c:pt>
                <c:pt idx="9">
                  <c:v>Other</c:v>
                </c:pt>
              </c:strCache>
            </c:strRef>
          </c:cat>
          <c:val>
            <c:numRef>
              <c:f>'Diversity Raw Data'!$C$14:$C$23</c:f>
              <c:numCache>
                <c:formatCode>0%</c:formatCode>
                <c:ptCount val="10"/>
                <c:pt idx="0">
                  <c:v>0.8571428571428571</c:v>
                </c:pt>
                <c:pt idx="1">
                  <c:v>1</c:v>
                </c:pt>
                <c:pt idx="2">
                  <c:v>1</c:v>
                </c:pt>
                <c:pt idx="3">
                  <c:v>1</c:v>
                </c:pt>
                <c:pt idx="4">
                  <c:v>1</c:v>
                </c:pt>
                <c:pt idx="5">
                  <c:v>0</c:v>
                </c:pt>
                <c:pt idx="6">
                  <c:v>0</c:v>
                </c:pt>
                <c:pt idx="7">
                  <c:v>0</c:v>
                </c:pt>
                <c:pt idx="8">
                  <c:v>0</c:v>
                </c:pt>
                <c:pt idx="9">
                  <c:v>0</c:v>
                </c:pt>
              </c:numCache>
            </c:numRef>
          </c:val>
          <c:extLst>
            <c:ext xmlns:c16="http://schemas.microsoft.com/office/drawing/2014/chart" uri="{C3380CC4-5D6E-409C-BE32-E72D297353CC}">
              <c16:uniqueId val="{00000001-E151-47BA-A107-AA1FA7C082B9}"/>
            </c:ext>
          </c:extLst>
        </c:ser>
        <c:ser>
          <c:idx val="2"/>
          <c:order val="2"/>
          <c:tx>
            <c:strRef>
              <c:f>'Diversity Raw Data'!$D$13</c:f>
              <c:strCache>
                <c:ptCount val="1"/>
                <c:pt idx="0">
                  <c:v>GENDER IDENTITY</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invertIfNegative val="0"/>
          <c:cat>
            <c:strRef>
              <c:f>'Diversity Raw Data'!$A$14:$A$23</c:f>
              <c:strCache>
                <c:ptCount val="10"/>
                <c:pt idx="0">
                  <c:v>Total on plan</c:v>
                </c:pt>
                <c:pt idx="1">
                  <c:v>Chief Executive/SRO</c:v>
                </c:pt>
                <c:pt idx="2">
                  <c:v>Human Resources</c:v>
                </c:pt>
                <c:pt idx="3">
                  <c:v>Operations </c:v>
                </c:pt>
                <c:pt idx="4">
                  <c:v>Finance</c:v>
                </c:pt>
                <c:pt idx="5">
                  <c:v>Medical</c:v>
                </c:pt>
                <c:pt idx="6">
                  <c:v>Nursing</c:v>
                </c:pt>
                <c:pt idx="7">
                  <c:v>Digital</c:v>
                </c:pt>
                <c:pt idx="8">
                  <c:v>Non executive </c:v>
                </c:pt>
                <c:pt idx="9">
                  <c:v>Other</c:v>
                </c:pt>
              </c:strCache>
            </c:strRef>
          </c:cat>
          <c:val>
            <c:numRef>
              <c:f>'Diversity Raw Data'!$D$14:$D$23</c:f>
              <c:numCache>
                <c:formatCode>0%</c:formatCode>
                <c:ptCount val="10"/>
                <c:pt idx="0">
                  <c:v>0.5714285714285714</c:v>
                </c:pt>
                <c:pt idx="1">
                  <c:v>1</c:v>
                </c:pt>
                <c:pt idx="2">
                  <c:v>0</c:v>
                </c:pt>
                <c:pt idx="3">
                  <c:v>0.5</c:v>
                </c:pt>
                <c:pt idx="4">
                  <c:v>1</c:v>
                </c:pt>
                <c:pt idx="5">
                  <c:v>0</c:v>
                </c:pt>
                <c:pt idx="6">
                  <c:v>0</c:v>
                </c:pt>
                <c:pt idx="7">
                  <c:v>0</c:v>
                </c:pt>
                <c:pt idx="8">
                  <c:v>0</c:v>
                </c:pt>
                <c:pt idx="9">
                  <c:v>0</c:v>
                </c:pt>
              </c:numCache>
            </c:numRef>
          </c:val>
          <c:extLst>
            <c:ext xmlns:c16="http://schemas.microsoft.com/office/drawing/2014/chart" uri="{C3380CC4-5D6E-409C-BE32-E72D297353CC}">
              <c16:uniqueId val="{00000002-E151-47BA-A107-AA1FA7C082B9}"/>
            </c:ext>
          </c:extLst>
        </c:ser>
        <c:ser>
          <c:idx val="3"/>
          <c:order val="3"/>
          <c:tx>
            <c:strRef>
              <c:f>'Diversity Raw Data'!$E$13</c:f>
              <c:strCache>
                <c:ptCount val="1"/>
                <c:pt idx="0">
                  <c:v>AGE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invertIfNegative val="0"/>
          <c:cat>
            <c:strRef>
              <c:f>'Diversity Raw Data'!$A$14:$A$23</c:f>
              <c:strCache>
                <c:ptCount val="10"/>
                <c:pt idx="0">
                  <c:v>Total on plan</c:v>
                </c:pt>
                <c:pt idx="1">
                  <c:v>Chief Executive/SRO</c:v>
                </c:pt>
                <c:pt idx="2">
                  <c:v>Human Resources</c:v>
                </c:pt>
                <c:pt idx="3">
                  <c:v>Operations </c:v>
                </c:pt>
                <c:pt idx="4">
                  <c:v>Finance</c:v>
                </c:pt>
                <c:pt idx="5">
                  <c:v>Medical</c:v>
                </c:pt>
                <c:pt idx="6">
                  <c:v>Nursing</c:v>
                </c:pt>
                <c:pt idx="7">
                  <c:v>Digital</c:v>
                </c:pt>
                <c:pt idx="8">
                  <c:v>Non executive </c:v>
                </c:pt>
                <c:pt idx="9">
                  <c:v>Other</c:v>
                </c:pt>
              </c:strCache>
            </c:strRef>
          </c:cat>
          <c:val>
            <c:numRef>
              <c:f>'Diversity Raw Data'!$E$14:$E$23</c:f>
              <c:numCache>
                <c:formatCode>0%</c:formatCode>
                <c:ptCount val="10"/>
                <c:pt idx="0">
                  <c:v>0.8571428571428571</c:v>
                </c:pt>
                <c:pt idx="1">
                  <c:v>1</c:v>
                </c:pt>
                <c:pt idx="2">
                  <c:v>1</c:v>
                </c:pt>
                <c:pt idx="3">
                  <c:v>1</c:v>
                </c:pt>
                <c:pt idx="4">
                  <c:v>1</c:v>
                </c:pt>
                <c:pt idx="5">
                  <c:v>0</c:v>
                </c:pt>
                <c:pt idx="6">
                  <c:v>0</c:v>
                </c:pt>
                <c:pt idx="7">
                  <c:v>0</c:v>
                </c:pt>
                <c:pt idx="8">
                  <c:v>0</c:v>
                </c:pt>
                <c:pt idx="9">
                  <c:v>0</c:v>
                </c:pt>
              </c:numCache>
            </c:numRef>
          </c:val>
          <c:extLst>
            <c:ext xmlns:c16="http://schemas.microsoft.com/office/drawing/2014/chart" uri="{C3380CC4-5D6E-409C-BE32-E72D297353CC}">
              <c16:uniqueId val="{00000003-E151-47BA-A107-AA1FA7C082B9}"/>
            </c:ext>
          </c:extLst>
        </c:ser>
        <c:ser>
          <c:idx val="4"/>
          <c:order val="4"/>
          <c:tx>
            <c:strRef>
              <c:f>'Diversity Raw Data'!$F$13</c:f>
              <c:strCache>
                <c:ptCount val="1"/>
                <c:pt idx="0">
                  <c:v>ETHNICITY</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invertIfNegative val="0"/>
          <c:cat>
            <c:strRef>
              <c:f>'Diversity Raw Data'!$A$14:$A$23</c:f>
              <c:strCache>
                <c:ptCount val="10"/>
                <c:pt idx="0">
                  <c:v>Total on plan</c:v>
                </c:pt>
                <c:pt idx="1">
                  <c:v>Chief Executive/SRO</c:v>
                </c:pt>
                <c:pt idx="2">
                  <c:v>Human Resources</c:v>
                </c:pt>
                <c:pt idx="3">
                  <c:v>Operations </c:v>
                </c:pt>
                <c:pt idx="4">
                  <c:v>Finance</c:v>
                </c:pt>
                <c:pt idx="5">
                  <c:v>Medical</c:v>
                </c:pt>
                <c:pt idx="6">
                  <c:v>Nursing</c:v>
                </c:pt>
                <c:pt idx="7">
                  <c:v>Digital</c:v>
                </c:pt>
                <c:pt idx="8">
                  <c:v>Non executive </c:v>
                </c:pt>
                <c:pt idx="9">
                  <c:v>Other</c:v>
                </c:pt>
              </c:strCache>
            </c:strRef>
          </c:cat>
          <c:val>
            <c:numRef>
              <c:f>'Diversity Raw Data'!$F$14:$F$23</c:f>
              <c:numCache>
                <c:formatCode>0%</c:formatCode>
                <c:ptCount val="10"/>
                <c:pt idx="0">
                  <c:v>0.2857142857142857</c:v>
                </c:pt>
                <c:pt idx="1">
                  <c:v>0</c:v>
                </c:pt>
                <c:pt idx="2">
                  <c:v>0</c:v>
                </c:pt>
                <c:pt idx="3">
                  <c:v>0.5</c:v>
                </c:pt>
                <c:pt idx="4">
                  <c:v>1</c:v>
                </c:pt>
                <c:pt idx="5">
                  <c:v>0</c:v>
                </c:pt>
                <c:pt idx="6">
                  <c:v>0</c:v>
                </c:pt>
                <c:pt idx="7">
                  <c:v>0</c:v>
                </c:pt>
                <c:pt idx="8">
                  <c:v>0</c:v>
                </c:pt>
                <c:pt idx="9">
                  <c:v>0</c:v>
                </c:pt>
              </c:numCache>
            </c:numRef>
          </c:val>
          <c:extLst>
            <c:ext xmlns:c16="http://schemas.microsoft.com/office/drawing/2014/chart" uri="{C3380CC4-5D6E-409C-BE32-E72D297353CC}">
              <c16:uniqueId val="{00000004-E151-47BA-A107-AA1FA7C082B9}"/>
            </c:ext>
          </c:extLst>
        </c:ser>
        <c:ser>
          <c:idx val="5"/>
          <c:order val="5"/>
          <c:tx>
            <c:strRef>
              <c:f>'Diversity Raw Data'!$G$13</c:f>
              <c:strCache>
                <c:ptCount val="1"/>
                <c:pt idx="0">
                  <c:v>DISABILITY</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sp3d/>
          </c:spPr>
          <c:invertIfNegative val="0"/>
          <c:cat>
            <c:strRef>
              <c:f>'Diversity Raw Data'!$A$14:$A$23</c:f>
              <c:strCache>
                <c:ptCount val="10"/>
                <c:pt idx="0">
                  <c:v>Total on plan</c:v>
                </c:pt>
                <c:pt idx="1">
                  <c:v>Chief Executive/SRO</c:v>
                </c:pt>
                <c:pt idx="2">
                  <c:v>Human Resources</c:v>
                </c:pt>
                <c:pt idx="3">
                  <c:v>Operations </c:v>
                </c:pt>
                <c:pt idx="4">
                  <c:v>Finance</c:v>
                </c:pt>
                <c:pt idx="5">
                  <c:v>Medical</c:v>
                </c:pt>
                <c:pt idx="6">
                  <c:v>Nursing</c:v>
                </c:pt>
                <c:pt idx="7">
                  <c:v>Digital</c:v>
                </c:pt>
                <c:pt idx="8">
                  <c:v>Non executive </c:v>
                </c:pt>
                <c:pt idx="9">
                  <c:v>Other</c:v>
                </c:pt>
              </c:strCache>
            </c:strRef>
          </c:cat>
          <c:val>
            <c:numRef>
              <c:f>'Diversity Raw Data'!$G$14:$G$23</c:f>
              <c:numCache>
                <c:formatCode>0%</c:formatCode>
                <c:ptCount val="10"/>
                <c:pt idx="0">
                  <c:v>0.14285714285714285</c:v>
                </c:pt>
                <c:pt idx="1">
                  <c:v>0</c:v>
                </c:pt>
                <c:pt idx="2">
                  <c:v>0</c:v>
                </c:pt>
                <c:pt idx="3">
                  <c:v>0</c:v>
                </c:pt>
                <c:pt idx="4">
                  <c:v>0</c:v>
                </c:pt>
                <c:pt idx="5">
                  <c:v>1</c:v>
                </c:pt>
                <c:pt idx="6">
                  <c:v>0</c:v>
                </c:pt>
                <c:pt idx="7">
                  <c:v>0</c:v>
                </c:pt>
                <c:pt idx="8">
                  <c:v>0</c:v>
                </c:pt>
                <c:pt idx="9">
                  <c:v>0</c:v>
                </c:pt>
              </c:numCache>
            </c:numRef>
          </c:val>
          <c:extLst>
            <c:ext xmlns:c16="http://schemas.microsoft.com/office/drawing/2014/chart" uri="{C3380CC4-5D6E-409C-BE32-E72D297353CC}">
              <c16:uniqueId val="{00000005-E151-47BA-A107-AA1FA7C082B9}"/>
            </c:ext>
          </c:extLst>
        </c:ser>
        <c:ser>
          <c:idx val="6"/>
          <c:order val="6"/>
          <c:tx>
            <c:strRef>
              <c:f>'Diversity Raw Data'!$H$13</c:f>
              <c:strCache>
                <c:ptCount val="1"/>
                <c:pt idx="0">
                  <c:v>SEXUAL ORIENTATION</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sp3d/>
          </c:spPr>
          <c:invertIfNegative val="0"/>
          <c:cat>
            <c:strRef>
              <c:f>'Diversity Raw Data'!$A$14:$A$23</c:f>
              <c:strCache>
                <c:ptCount val="10"/>
                <c:pt idx="0">
                  <c:v>Total on plan</c:v>
                </c:pt>
                <c:pt idx="1">
                  <c:v>Chief Executive/SRO</c:v>
                </c:pt>
                <c:pt idx="2">
                  <c:v>Human Resources</c:v>
                </c:pt>
                <c:pt idx="3">
                  <c:v>Operations </c:v>
                </c:pt>
                <c:pt idx="4">
                  <c:v>Finance</c:v>
                </c:pt>
                <c:pt idx="5">
                  <c:v>Medical</c:v>
                </c:pt>
                <c:pt idx="6">
                  <c:v>Nursing</c:v>
                </c:pt>
                <c:pt idx="7">
                  <c:v>Digital</c:v>
                </c:pt>
                <c:pt idx="8">
                  <c:v>Non executive </c:v>
                </c:pt>
                <c:pt idx="9">
                  <c:v>Other</c:v>
                </c:pt>
              </c:strCache>
            </c:strRef>
          </c:cat>
          <c:val>
            <c:numRef>
              <c:f>'Diversity Raw Data'!$H$14:$H$23</c:f>
              <c:numCache>
                <c:formatCode>0%</c:formatCode>
                <c:ptCount val="10"/>
                <c:pt idx="0">
                  <c:v>0.2857142857142857</c:v>
                </c:pt>
                <c:pt idx="1">
                  <c:v>0.5</c:v>
                </c:pt>
                <c:pt idx="2">
                  <c:v>1</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E151-47BA-A107-AA1FA7C082B9}"/>
            </c:ext>
          </c:extLst>
        </c:ser>
        <c:ser>
          <c:idx val="7"/>
          <c:order val="7"/>
          <c:tx>
            <c:strRef>
              <c:f>'Diversity Raw Data'!$I$13</c:f>
              <c:strCache>
                <c:ptCount val="1"/>
                <c:pt idx="0">
                  <c:v>RELIGION AND BELIEF</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sp3d/>
          </c:spPr>
          <c:invertIfNegative val="0"/>
          <c:cat>
            <c:strRef>
              <c:f>'Diversity Raw Data'!$A$14:$A$23</c:f>
              <c:strCache>
                <c:ptCount val="10"/>
                <c:pt idx="0">
                  <c:v>Total on plan</c:v>
                </c:pt>
                <c:pt idx="1">
                  <c:v>Chief Executive/SRO</c:v>
                </c:pt>
                <c:pt idx="2">
                  <c:v>Human Resources</c:v>
                </c:pt>
                <c:pt idx="3">
                  <c:v>Operations </c:v>
                </c:pt>
                <c:pt idx="4">
                  <c:v>Finance</c:v>
                </c:pt>
                <c:pt idx="5">
                  <c:v>Medical</c:v>
                </c:pt>
                <c:pt idx="6">
                  <c:v>Nursing</c:v>
                </c:pt>
                <c:pt idx="7">
                  <c:v>Digital</c:v>
                </c:pt>
                <c:pt idx="8">
                  <c:v>Non executive </c:v>
                </c:pt>
                <c:pt idx="9">
                  <c:v>Other</c:v>
                </c:pt>
              </c:strCache>
            </c:strRef>
          </c:cat>
          <c:val>
            <c:numRef>
              <c:f>'Diversity Raw Data'!$I$14:$I$23</c:f>
              <c:numCache>
                <c:formatCode>0%</c:formatCode>
                <c:ptCount val="10"/>
                <c:pt idx="0">
                  <c:v>0.42857142857142855</c:v>
                </c:pt>
                <c:pt idx="1">
                  <c:v>0.5</c:v>
                </c:pt>
                <c:pt idx="2">
                  <c:v>0</c:v>
                </c:pt>
                <c:pt idx="3">
                  <c:v>0.5</c:v>
                </c:pt>
                <c:pt idx="4">
                  <c:v>1</c:v>
                </c:pt>
                <c:pt idx="5">
                  <c:v>0</c:v>
                </c:pt>
                <c:pt idx="6">
                  <c:v>0</c:v>
                </c:pt>
                <c:pt idx="7">
                  <c:v>0</c:v>
                </c:pt>
                <c:pt idx="8">
                  <c:v>0</c:v>
                </c:pt>
                <c:pt idx="9">
                  <c:v>0</c:v>
                </c:pt>
              </c:numCache>
            </c:numRef>
          </c:val>
          <c:extLst>
            <c:ext xmlns:c16="http://schemas.microsoft.com/office/drawing/2014/chart" uri="{C3380CC4-5D6E-409C-BE32-E72D297353CC}">
              <c16:uniqueId val="{0000001A-7132-403C-98DD-90B2868CE790}"/>
            </c:ext>
          </c:extLst>
        </c:ser>
        <c:dLbls>
          <c:showLegendKey val="0"/>
          <c:showVal val="0"/>
          <c:showCatName val="0"/>
          <c:showSerName val="0"/>
          <c:showPercent val="0"/>
          <c:showBubbleSize val="0"/>
        </c:dLbls>
        <c:gapWidth val="150"/>
        <c:shape val="box"/>
        <c:axId val="310008800"/>
        <c:axId val="310004536"/>
        <c:axId val="0"/>
        <c:extLst/>
      </c:bar3DChart>
      <c:catAx>
        <c:axId val="3100088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n-lt"/>
                <a:ea typeface="+mn-ea"/>
                <a:cs typeface="+mn-cs"/>
              </a:defRPr>
            </a:pPr>
            <a:endParaRPr lang="en-US"/>
          </a:p>
        </c:txPr>
        <c:crossAx val="310004536"/>
        <c:crosses val="autoZero"/>
        <c:auto val="1"/>
        <c:lblAlgn val="ctr"/>
        <c:lblOffset val="100"/>
        <c:noMultiLvlLbl val="0"/>
      </c:catAx>
      <c:valAx>
        <c:axId val="31000453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n-lt"/>
                <a:ea typeface="+mn-ea"/>
                <a:cs typeface="+mn-cs"/>
              </a:defRPr>
            </a:pPr>
            <a:endParaRPr lang="en-US"/>
          </a:p>
        </c:txPr>
        <c:crossAx val="310008800"/>
        <c:crosses val="autoZero"/>
        <c:crossBetween val="between"/>
      </c:valAx>
      <c:spPr>
        <a:noFill/>
        <a:ln>
          <a:noFill/>
        </a:ln>
        <a:effectLst/>
      </c:spPr>
    </c:plotArea>
    <c:legend>
      <c:legendPos val="b"/>
      <c:layout>
        <c:manualLayout>
          <c:xMode val="edge"/>
          <c:yMode val="edge"/>
          <c:x val="3.4216706692926153E-2"/>
          <c:y val="0.93205919754243505"/>
          <c:w val="0.9567383726987615"/>
          <c:h val="6.647738472225234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Profession specific heat map'!A1"/><Relationship Id="rId2" Type="http://schemas.openxmlformats.org/officeDocument/2006/relationships/hyperlink" Target="#'Critical Role Assessment Matrix'!A1"/><Relationship Id="rId1" Type="http://schemas.openxmlformats.org/officeDocument/2006/relationships/image" Target="../media/image1.png"/><Relationship Id="rId6" Type="http://schemas.openxmlformats.org/officeDocument/2006/relationships/hyperlink" Target="#'Diversity - Graphs'!A1"/><Relationship Id="rId5" Type="http://schemas.openxmlformats.org/officeDocument/2006/relationships/hyperlink" Target="#'Succession Planning Template'!A1"/><Relationship Id="rId4" Type="http://schemas.openxmlformats.org/officeDocument/2006/relationships/hyperlink" Target="#'Diversity Raw Data'!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2" Type="http://schemas.openxmlformats.org/officeDocument/2006/relationships/hyperlink" Target="#'Diversity - Graphs'!A1"/><Relationship Id="rId1" Type="http://schemas.openxmlformats.org/officeDocument/2006/relationships/hyperlink" Target="#Instructions!A1"/></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structions!A1"/><Relationship Id="rId1" Type="http://schemas.openxmlformats.org/officeDocument/2006/relationships/chart" Target="../charts/chart1.xml"/><Relationship Id="rId4" Type="http://schemas.openxmlformats.org/officeDocument/2006/relationships/hyperlink" Target="#'Diversity Raw Data'!A1"/></Relationships>
</file>

<file path=xl/drawings/_rels/drawing6.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7.xml.rels><?xml version="1.0" encoding="UTF-8" standalone="yes"?>
<Relationships xmlns="http://schemas.openxmlformats.org/package/2006/relationships"><Relationship Id="rId8" Type="http://schemas.openxmlformats.org/officeDocument/2006/relationships/hyperlink" Target="#'SP Template 1.3'!DC3"/><Relationship Id="rId3" Type="http://schemas.openxmlformats.org/officeDocument/2006/relationships/hyperlink" Target="#'SP Template 1.3'!AF3"/><Relationship Id="rId7" Type="http://schemas.openxmlformats.org/officeDocument/2006/relationships/hyperlink" Target="#'SP Template 1.3'!CN3"/><Relationship Id="rId2" Type="http://schemas.openxmlformats.org/officeDocument/2006/relationships/hyperlink" Target="#'SP Template 1.3'!Q3"/><Relationship Id="rId1" Type="http://schemas.openxmlformats.org/officeDocument/2006/relationships/hyperlink" Target="#'SP Template 1.3'!B3"/><Relationship Id="rId6" Type="http://schemas.openxmlformats.org/officeDocument/2006/relationships/hyperlink" Target="#'SP Template 1.3'!BY3"/><Relationship Id="rId5" Type="http://schemas.openxmlformats.org/officeDocument/2006/relationships/hyperlink" Target="#'SP Template 1.3'!BJ3"/><Relationship Id="rId4" Type="http://schemas.openxmlformats.org/officeDocument/2006/relationships/hyperlink" Target="#'SP Template 1.3'!AU3"/></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619125</xdr:colOff>
      <xdr:row>2</xdr:row>
      <xdr:rowOff>103445</xdr:rowOff>
    </xdr:to>
    <xdr:pic>
      <xdr:nvPicPr>
        <xdr:cNvPr id="2" name="Picture 1">
          <a:extLst>
            <a:ext uri="{FF2B5EF4-FFF2-40B4-BE49-F238E27FC236}">
              <a16:creationId xmlns:a16="http://schemas.microsoft.com/office/drawing/2014/main" id="{87CA6898-BAFC-4123-8E0B-EDAF7570DCB5}"/>
            </a:ext>
          </a:extLst>
        </xdr:cNvPr>
        <xdr:cNvPicPr>
          <a:picLocks noChangeAspect="1"/>
        </xdr:cNvPicPr>
      </xdr:nvPicPr>
      <xdr:blipFill>
        <a:blip xmlns:r="http://schemas.openxmlformats.org/officeDocument/2006/relationships" r:embed="rId1"/>
        <a:stretch>
          <a:fillRect/>
        </a:stretch>
      </xdr:blipFill>
      <xdr:spPr>
        <a:xfrm>
          <a:off x="66675" y="47625"/>
          <a:ext cx="549275" cy="420945"/>
        </a:xfrm>
        <a:prstGeom prst="rect">
          <a:avLst/>
        </a:prstGeom>
      </xdr:spPr>
    </xdr:pic>
    <xdr:clientData/>
  </xdr:twoCellAnchor>
  <xdr:twoCellAnchor>
    <xdr:from>
      <xdr:col>10</xdr:col>
      <xdr:colOff>412749</xdr:colOff>
      <xdr:row>6</xdr:row>
      <xdr:rowOff>196850</xdr:rowOff>
    </xdr:from>
    <xdr:to>
      <xdr:col>15</xdr:col>
      <xdr:colOff>19050</xdr:colOff>
      <xdr:row>8</xdr:row>
      <xdr:rowOff>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8CB6EA2C-2E76-4B02-A637-C91AABACC912}"/>
            </a:ext>
          </a:extLst>
        </xdr:cNvPr>
        <xdr:cNvSpPr/>
      </xdr:nvSpPr>
      <xdr:spPr>
        <a:xfrm>
          <a:off x="7604124" y="2025650"/>
          <a:ext cx="2654301" cy="241300"/>
        </a:xfrm>
        <a:prstGeom prst="round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a:latin typeface="Arial" panose="020B0604020202020204" pitchFamily="34" charset="0"/>
              <a:cs typeface="Arial" panose="020B0604020202020204" pitchFamily="34" charset="0"/>
            </a:rPr>
            <a:t>Go</a:t>
          </a:r>
          <a:r>
            <a:rPr lang="en-GB" sz="1050" baseline="0">
              <a:latin typeface="Arial" panose="020B0604020202020204" pitchFamily="34" charset="0"/>
              <a:cs typeface="Arial" panose="020B0604020202020204" pitchFamily="34" charset="0"/>
            </a:rPr>
            <a:t> to Critical Role Assessment Matrix</a:t>
          </a:r>
        </a:p>
        <a:p>
          <a:pPr algn="ctr"/>
          <a:endParaRPr lang="en-GB" sz="1050">
            <a:latin typeface="Arial" panose="020B0604020202020204" pitchFamily="34" charset="0"/>
            <a:cs typeface="Arial" panose="020B0604020202020204" pitchFamily="34" charset="0"/>
          </a:endParaRPr>
        </a:p>
      </xdr:txBody>
    </xdr:sp>
    <xdr:clientData/>
  </xdr:twoCellAnchor>
  <xdr:twoCellAnchor>
    <xdr:from>
      <xdr:col>10</xdr:col>
      <xdr:colOff>400050</xdr:colOff>
      <xdr:row>9</xdr:row>
      <xdr:rowOff>104775</xdr:rowOff>
    </xdr:from>
    <xdr:to>
      <xdr:col>15</xdr:col>
      <xdr:colOff>9526</xdr:colOff>
      <xdr:row>10</xdr:row>
      <xdr:rowOff>161925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3685B319-9899-4EF1-B109-50D62812490B}"/>
            </a:ext>
          </a:extLst>
        </xdr:cNvPr>
        <xdr:cNvSpPr/>
      </xdr:nvSpPr>
      <xdr:spPr>
        <a:xfrm>
          <a:off x="7591425" y="4591050"/>
          <a:ext cx="2657476" cy="238125"/>
        </a:xfrm>
        <a:prstGeom prst="round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a:latin typeface="Arial" panose="020B0604020202020204" pitchFamily="34" charset="0"/>
              <a:cs typeface="Arial" panose="020B0604020202020204" pitchFamily="34" charset="0"/>
            </a:rPr>
            <a:t>Go</a:t>
          </a:r>
          <a:r>
            <a:rPr lang="en-GB" sz="1050" baseline="0">
              <a:latin typeface="Arial" panose="020B0604020202020204" pitchFamily="34" charset="0"/>
              <a:cs typeface="Arial" panose="020B0604020202020204" pitchFamily="34" charset="0"/>
            </a:rPr>
            <a:t> to Profession Specific Heat Map</a:t>
          </a:r>
        </a:p>
      </xdr:txBody>
    </xdr:sp>
    <xdr:clientData/>
  </xdr:twoCellAnchor>
  <xdr:twoCellAnchor>
    <xdr:from>
      <xdr:col>10</xdr:col>
      <xdr:colOff>361950</xdr:colOff>
      <xdr:row>14</xdr:row>
      <xdr:rowOff>28575</xdr:rowOff>
    </xdr:from>
    <xdr:to>
      <xdr:col>14</xdr:col>
      <xdr:colOff>577851</xdr:colOff>
      <xdr:row>15</xdr:row>
      <xdr:rowOff>85725</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5CAF180E-4942-47B0-A8B0-01BFE1D492B8}"/>
            </a:ext>
          </a:extLst>
        </xdr:cNvPr>
        <xdr:cNvSpPr/>
      </xdr:nvSpPr>
      <xdr:spPr>
        <a:xfrm>
          <a:off x="7553325" y="6534150"/>
          <a:ext cx="2654301" cy="238125"/>
        </a:xfrm>
        <a:prstGeom prst="round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a:latin typeface="Arial" panose="020B0604020202020204" pitchFamily="34" charset="0"/>
              <a:cs typeface="Arial" panose="020B0604020202020204" pitchFamily="34" charset="0"/>
            </a:rPr>
            <a:t>Go</a:t>
          </a:r>
          <a:r>
            <a:rPr lang="en-GB" sz="1050" baseline="0">
              <a:latin typeface="Arial" panose="020B0604020202020204" pitchFamily="34" charset="0"/>
              <a:cs typeface="Arial" panose="020B0604020202020204" pitchFamily="34" charset="0"/>
            </a:rPr>
            <a:t> to Diversity Raw Data</a:t>
          </a:r>
        </a:p>
      </xdr:txBody>
    </xdr:sp>
    <xdr:clientData/>
  </xdr:twoCellAnchor>
  <xdr:twoCellAnchor>
    <xdr:from>
      <xdr:col>10</xdr:col>
      <xdr:colOff>390525</xdr:colOff>
      <xdr:row>17</xdr:row>
      <xdr:rowOff>82550</xdr:rowOff>
    </xdr:from>
    <xdr:to>
      <xdr:col>14</xdr:col>
      <xdr:colOff>606426</xdr:colOff>
      <xdr:row>18</xdr:row>
      <xdr:rowOff>139700</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60DA9709-9434-4CC0-87AE-BA7064427B72}"/>
            </a:ext>
          </a:extLst>
        </xdr:cNvPr>
        <xdr:cNvSpPr/>
      </xdr:nvSpPr>
      <xdr:spPr>
        <a:xfrm>
          <a:off x="7581900" y="7931150"/>
          <a:ext cx="2654301" cy="238125"/>
        </a:xfrm>
        <a:prstGeom prst="round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a:latin typeface="Arial" panose="020B0604020202020204" pitchFamily="34" charset="0"/>
              <a:cs typeface="Arial" panose="020B0604020202020204" pitchFamily="34" charset="0"/>
            </a:rPr>
            <a:t>Go</a:t>
          </a:r>
          <a:r>
            <a:rPr lang="en-GB" sz="1050" baseline="0">
              <a:latin typeface="Arial" panose="020B0604020202020204" pitchFamily="34" charset="0"/>
              <a:cs typeface="Arial" panose="020B0604020202020204" pitchFamily="34" charset="0"/>
            </a:rPr>
            <a:t> to Succession Planning Template</a:t>
          </a:r>
        </a:p>
      </xdr:txBody>
    </xdr:sp>
    <xdr:clientData/>
  </xdr:twoCellAnchor>
  <xdr:twoCellAnchor>
    <xdr:from>
      <xdr:col>15</xdr:col>
      <xdr:colOff>76201</xdr:colOff>
      <xdr:row>14</xdr:row>
      <xdr:rowOff>25400</xdr:rowOff>
    </xdr:from>
    <xdr:to>
      <xdr:col>19</xdr:col>
      <xdr:colOff>295277</xdr:colOff>
      <xdr:row>15</xdr:row>
      <xdr:rowOff>53975</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DD667E8A-B62F-4F0F-9DB7-44EC1B1B9386}"/>
            </a:ext>
          </a:extLst>
        </xdr:cNvPr>
        <xdr:cNvSpPr/>
      </xdr:nvSpPr>
      <xdr:spPr>
        <a:xfrm>
          <a:off x="10279857" y="6764338"/>
          <a:ext cx="2647951" cy="207168"/>
        </a:xfrm>
        <a:prstGeom prst="round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a:latin typeface="Arial" panose="020B0604020202020204" pitchFamily="34" charset="0"/>
              <a:cs typeface="Arial" panose="020B0604020202020204" pitchFamily="34" charset="0"/>
            </a:rPr>
            <a:t>Go</a:t>
          </a:r>
          <a:r>
            <a:rPr lang="en-GB" sz="1050" baseline="0">
              <a:latin typeface="Arial" panose="020B0604020202020204" pitchFamily="34" charset="0"/>
              <a:cs typeface="Arial" panose="020B0604020202020204" pitchFamily="34" charset="0"/>
            </a:rPr>
            <a:t> to Diversity - Graphs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0</xdr:row>
      <xdr:rowOff>0</xdr:rowOff>
    </xdr:from>
    <xdr:to>
      <xdr:col>10</xdr:col>
      <xdr:colOff>419100</xdr:colOff>
      <xdr:row>1</xdr:row>
      <xdr:rowOff>38100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4F398F4-765F-4AD7-A4B9-46A7AAE7A548}"/>
            </a:ext>
          </a:extLst>
        </xdr:cNvPr>
        <xdr:cNvSpPr/>
      </xdr:nvSpPr>
      <xdr:spPr>
        <a:xfrm>
          <a:off x="7943850" y="0"/>
          <a:ext cx="1181100" cy="238125"/>
        </a:xfrm>
        <a:prstGeom prst="round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a:latin typeface="Arial" panose="020B0604020202020204" pitchFamily="34" charset="0"/>
              <a:cs typeface="Arial" panose="020B0604020202020204" pitchFamily="34" charset="0"/>
            </a:rPr>
            <a:t>Go</a:t>
          </a:r>
          <a:r>
            <a:rPr lang="en-GB" sz="900" baseline="0">
              <a:latin typeface="Arial" panose="020B0604020202020204" pitchFamily="34" charset="0"/>
              <a:cs typeface="Arial" panose="020B0604020202020204" pitchFamily="34" charset="0"/>
            </a:rPr>
            <a:t> to Instructions</a:t>
          </a:r>
        </a:p>
      </xdr:txBody>
    </xdr:sp>
    <xdr:clientData/>
  </xdr:twoCellAnchor>
  <xdr:twoCellAnchor>
    <xdr:from>
      <xdr:col>0</xdr:col>
      <xdr:colOff>95250</xdr:colOff>
      <xdr:row>5</xdr:row>
      <xdr:rowOff>9525</xdr:rowOff>
    </xdr:from>
    <xdr:to>
      <xdr:col>0</xdr:col>
      <xdr:colOff>635000</xdr:colOff>
      <xdr:row>11</xdr:row>
      <xdr:rowOff>0</xdr:rowOff>
    </xdr:to>
    <xdr:sp macro="" textlink="">
      <xdr:nvSpPr>
        <xdr:cNvPr id="3" name="Arrow: Up 2">
          <a:extLst>
            <a:ext uri="{FF2B5EF4-FFF2-40B4-BE49-F238E27FC236}">
              <a16:creationId xmlns:a16="http://schemas.microsoft.com/office/drawing/2014/main" id="{FC0DBE6B-B20E-4F97-9027-A9F419BEE811}"/>
            </a:ext>
          </a:extLst>
        </xdr:cNvPr>
        <xdr:cNvSpPr/>
      </xdr:nvSpPr>
      <xdr:spPr>
        <a:xfrm>
          <a:off x="95250" y="2105025"/>
          <a:ext cx="539750" cy="4219575"/>
        </a:xfrm>
        <a:prstGeom prst="upArrow">
          <a:avLst/>
        </a:prstGeom>
        <a:gradFill flip="none" rotWithShape="1">
          <a:gsLst>
            <a:gs pos="0">
              <a:srgbClr val="005EB8">
                <a:shade val="30000"/>
                <a:satMod val="115000"/>
              </a:srgbClr>
            </a:gs>
            <a:gs pos="50000">
              <a:srgbClr val="005EB8">
                <a:shade val="67500"/>
                <a:satMod val="115000"/>
              </a:srgbClr>
            </a:gs>
            <a:gs pos="100000">
              <a:srgbClr val="005EB8">
                <a:shade val="100000"/>
                <a:satMod val="115000"/>
              </a:srgb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GB" sz="1600">
              <a:latin typeface="Arial" panose="020B0604020202020204" pitchFamily="34" charset="0"/>
              <a:cs typeface="Arial" panose="020B0604020202020204" pitchFamily="34" charset="0"/>
            </a:rPr>
            <a:t>Difficulty in filling the vacancy</a:t>
          </a:r>
        </a:p>
      </xdr:txBody>
    </xdr:sp>
    <xdr:clientData/>
  </xdr:twoCellAnchor>
  <xdr:twoCellAnchor>
    <xdr:from>
      <xdr:col>2</xdr:col>
      <xdr:colOff>7409</xdr:colOff>
      <xdr:row>11</xdr:row>
      <xdr:rowOff>46572</xdr:rowOff>
    </xdr:from>
    <xdr:to>
      <xdr:col>7</xdr:col>
      <xdr:colOff>39159</xdr:colOff>
      <xdr:row>20</xdr:row>
      <xdr:rowOff>67734</xdr:rowOff>
    </xdr:to>
    <xdr:sp macro="" textlink="">
      <xdr:nvSpPr>
        <xdr:cNvPr id="4" name="Arrow: Up 3">
          <a:extLst>
            <a:ext uri="{FF2B5EF4-FFF2-40B4-BE49-F238E27FC236}">
              <a16:creationId xmlns:a16="http://schemas.microsoft.com/office/drawing/2014/main" id="{7001B38C-4549-47AD-AD23-40E429184E0F}"/>
            </a:ext>
          </a:extLst>
        </xdr:cNvPr>
        <xdr:cNvSpPr/>
      </xdr:nvSpPr>
      <xdr:spPr>
        <a:xfrm rot="5400000">
          <a:off x="5812369" y="4645028"/>
          <a:ext cx="1650996" cy="4476750"/>
        </a:xfrm>
        <a:prstGeom prst="upArrow">
          <a:avLst>
            <a:gd name="adj1" fmla="val 50000"/>
            <a:gd name="adj2" fmla="val 53839"/>
          </a:avLst>
        </a:prstGeom>
        <a:gradFill flip="none" rotWithShape="1">
          <a:gsLst>
            <a:gs pos="0">
              <a:srgbClr val="005EB8">
                <a:shade val="30000"/>
                <a:satMod val="115000"/>
              </a:srgbClr>
            </a:gs>
            <a:gs pos="50000">
              <a:srgbClr val="005EB8">
                <a:shade val="67500"/>
                <a:satMod val="115000"/>
              </a:srgbClr>
            </a:gs>
            <a:gs pos="100000">
              <a:srgbClr val="005EB8">
                <a:shade val="100000"/>
                <a:satMod val="115000"/>
              </a:srgb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GB" sz="1600">
              <a:latin typeface="Arial" panose="020B0604020202020204" pitchFamily="34" charset="0"/>
              <a:cs typeface="Arial" panose="020B0604020202020204" pitchFamily="34" charset="0"/>
            </a:rPr>
            <a:t>Impact of vacancy on the system/ organisation/ site/ service/ team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171450</xdr:colOff>
      <xdr:row>0</xdr:row>
      <xdr:rowOff>28575</xdr:rowOff>
    </xdr:from>
    <xdr:to>
      <xdr:col>7</xdr:col>
      <xdr:colOff>1352550</xdr:colOff>
      <xdr:row>1</xdr:row>
      <xdr:rowOff>6350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DECF38D6-5E87-489E-8E0E-B12E8320F39E}"/>
            </a:ext>
          </a:extLst>
        </xdr:cNvPr>
        <xdr:cNvSpPr/>
      </xdr:nvSpPr>
      <xdr:spPr>
        <a:xfrm>
          <a:off x="9563100" y="28575"/>
          <a:ext cx="1181100" cy="234950"/>
        </a:xfrm>
        <a:prstGeom prst="round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a:latin typeface="Arial" panose="020B0604020202020204" pitchFamily="34" charset="0"/>
              <a:cs typeface="Arial" panose="020B0604020202020204" pitchFamily="34" charset="0"/>
            </a:rPr>
            <a:t>Go</a:t>
          </a:r>
          <a:r>
            <a:rPr lang="en-GB" sz="900" baseline="0">
              <a:latin typeface="Arial" panose="020B0604020202020204" pitchFamily="34" charset="0"/>
              <a:cs typeface="Arial" panose="020B0604020202020204" pitchFamily="34" charset="0"/>
            </a:rPr>
            <a:t> to 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1189566</xdr:colOff>
      <xdr:row>0</xdr:row>
      <xdr:rowOff>270933</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5D70E9D-9335-4AB6-9B88-1A7FFBB9EB5C}"/>
            </a:ext>
          </a:extLst>
        </xdr:cNvPr>
        <xdr:cNvSpPr/>
      </xdr:nvSpPr>
      <xdr:spPr>
        <a:xfrm>
          <a:off x="9995647" y="0"/>
          <a:ext cx="1189566" cy="270933"/>
        </a:xfrm>
        <a:prstGeom prst="round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a:latin typeface="Arial" panose="020B0604020202020204" pitchFamily="34" charset="0"/>
              <a:cs typeface="Arial" panose="020B0604020202020204" pitchFamily="34" charset="0"/>
            </a:rPr>
            <a:t>Go</a:t>
          </a:r>
          <a:r>
            <a:rPr lang="en-GB" sz="900" baseline="0">
              <a:latin typeface="Arial" panose="020B0604020202020204" pitchFamily="34" charset="0"/>
              <a:cs typeface="Arial" panose="020B0604020202020204" pitchFamily="34" charset="0"/>
            </a:rPr>
            <a:t> to Instructions</a:t>
          </a:r>
        </a:p>
      </xdr:txBody>
    </xdr:sp>
    <xdr:clientData/>
  </xdr:twoCellAnchor>
  <xdr:twoCellAnchor>
    <xdr:from>
      <xdr:col>11</xdr:col>
      <xdr:colOff>0</xdr:colOff>
      <xdr:row>0</xdr:row>
      <xdr:rowOff>0</xdr:rowOff>
    </xdr:from>
    <xdr:to>
      <xdr:col>11</xdr:col>
      <xdr:colOff>2636372</xdr:colOff>
      <xdr:row>0</xdr:row>
      <xdr:rowOff>257735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18ABA8DA-8CCE-4F6D-8823-A8E78166227A}"/>
            </a:ext>
          </a:extLst>
        </xdr:cNvPr>
        <xdr:cNvSpPr/>
      </xdr:nvSpPr>
      <xdr:spPr>
        <a:xfrm>
          <a:off x="11295529" y="0"/>
          <a:ext cx="2636372" cy="257735"/>
        </a:xfrm>
        <a:prstGeom prst="round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a:latin typeface="Arial" panose="020B0604020202020204" pitchFamily="34" charset="0"/>
              <a:cs typeface="Arial" panose="020B0604020202020204" pitchFamily="34" charset="0"/>
            </a:rPr>
            <a:t>Go</a:t>
          </a:r>
          <a:r>
            <a:rPr lang="en-GB" sz="1050" baseline="0">
              <a:latin typeface="Arial" panose="020B0604020202020204" pitchFamily="34" charset="0"/>
              <a:cs typeface="Arial" panose="020B0604020202020204" pitchFamily="34" charset="0"/>
            </a:rPr>
            <a:t> to Diversity - Graphs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206105</xdr:colOff>
      <xdr:row>13</xdr:row>
      <xdr:rowOff>50530</xdr:rowOff>
    </xdr:from>
    <xdr:to>
      <xdr:col>3</xdr:col>
      <xdr:colOff>1531256</xdr:colOff>
      <xdr:row>46</xdr:row>
      <xdr:rowOff>163284</xdr:rowOff>
    </xdr:to>
    <xdr:graphicFrame macro="">
      <xdr:nvGraphicFramePr>
        <xdr:cNvPr id="4" name="Chart 3">
          <a:extLst>
            <a:ext uri="{FF2B5EF4-FFF2-40B4-BE49-F238E27FC236}">
              <a16:creationId xmlns:a16="http://schemas.microsoft.com/office/drawing/2014/main" id="{CC39F32A-B427-4F18-82E6-DAF97B298448}"/>
            </a:ext>
            <a:ext uri="{147F2762-F138-4A5C-976F-8EAC2B608ADB}">
              <a16:predDERef xmlns:a16="http://schemas.microsoft.com/office/drawing/2014/main" pred="{2EDB2C8F-53BD-419B-AA02-0DAD0323E4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45156</xdr:colOff>
      <xdr:row>0</xdr:row>
      <xdr:rowOff>34637</xdr:rowOff>
    </xdr:from>
    <xdr:to>
      <xdr:col>4</xdr:col>
      <xdr:colOff>1301714</xdr:colOff>
      <xdr:row>0</xdr:row>
      <xdr:rowOff>384175</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E4ACBB08-E6E0-40E4-BA95-39E4CEBBC674}"/>
            </a:ext>
          </a:extLst>
        </xdr:cNvPr>
        <xdr:cNvSpPr/>
      </xdr:nvSpPr>
      <xdr:spPr>
        <a:xfrm>
          <a:off x="19943747" y="34637"/>
          <a:ext cx="1256558" cy="349538"/>
        </a:xfrm>
        <a:prstGeom prst="round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Go</a:t>
          </a:r>
          <a:r>
            <a:rPr lang="en-GB" sz="1000" baseline="0">
              <a:latin typeface="Arial" panose="020B0604020202020204" pitchFamily="34" charset="0"/>
              <a:cs typeface="Arial" panose="020B0604020202020204" pitchFamily="34" charset="0"/>
            </a:rPr>
            <a:t> to Instructions</a:t>
          </a:r>
        </a:p>
      </xdr:txBody>
    </xdr:sp>
    <xdr:clientData/>
  </xdr:twoCellAnchor>
  <xdr:twoCellAnchor>
    <xdr:from>
      <xdr:col>0</xdr:col>
      <xdr:colOff>188561</xdr:colOff>
      <xdr:row>48</xdr:row>
      <xdr:rowOff>112034</xdr:rowOff>
    </xdr:from>
    <xdr:to>
      <xdr:col>3</xdr:col>
      <xdr:colOff>1551214</xdr:colOff>
      <xdr:row>81</xdr:row>
      <xdr:rowOff>146504</xdr:rowOff>
    </xdr:to>
    <xdr:graphicFrame macro="">
      <xdr:nvGraphicFramePr>
        <xdr:cNvPr id="9" name="Chart 8">
          <a:extLst>
            <a:ext uri="{FF2B5EF4-FFF2-40B4-BE49-F238E27FC236}">
              <a16:creationId xmlns:a16="http://schemas.microsoft.com/office/drawing/2014/main" id="{2B7AA62C-676E-4BB1-A24B-932ED378D54F}"/>
            </a:ext>
            <a:ext uri="{147F2762-F138-4A5C-976F-8EAC2B608ADB}">
              <a16:predDERef xmlns:a16="http://schemas.microsoft.com/office/drawing/2014/main" pred="{E4ACBB08-E6E0-40E4-BA95-39E4CEBBC6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190499</xdr:colOff>
      <xdr:row>1</xdr:row>
      <xdr:rowOff>142875</xdr:rowOff>
    </xdr:from>
    <xdr:to>
      <xdr:col>4</xdr:col>
      <xdr:colOff>826621</xdr:colOff>
      <xdr:row>3</xdr:row>
      <xdr:rowOff>20637</xdr:rowOff>
    </xdr:to>
    <xdr:sp macro="" textlink="">
      <xdr:nvSpPr>
        <xdr:cNvPr id="10" name="Rectangle: Rounded Corners 9">
          <a:hlinkClick xmlns:r="http://schemas.openxmlformats.org/officeDocument/2006/relationships" r:id="rId4"/>
          <a:extLst>
            <a:ext uri="{FF2B5EF4-FFF2-40B4-BE49-F238E27FC236}">
              <a16:creationId xmlns:a16="http://schemas.microsoft.com/office/drawing/2014/main" id="{18B90786-354B-4EF1-9F80-AA4BD0F6A075}"/>
            </a:ext>
          </a:extLst>
        </xdr:cNvPr>
        <xdr:cNvSpPr/>
      </xdr:nvSpPr>
      <xdr:spPr>
        <a:xfrm>
          <a:off x="18121312" y="547688"/>
          <a:ext cx="2636372" cy="258762"/>
        </a:xfrm>
        <a:prstGeom prst="round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a:latin typeface="Arial" panose="020B0604020202020204" pitchFamily="34" charset="0"/>
              <a:cs typeface="Arial" panose="020B0604020202020204" pitchFamily="34" charset="0"/>
            </a:rPr>
            <a:t>Go</a:t>
          </a:r>
          <a:r>
            <a:rPr lang="en-GB" sz="1050" baseline="0">
              <a:latin typeface="Arial" panose="020B0604020202020204" pitchFamily="34" charset="0"/>
              <a:cs typeface="Arial" panose="020B0604020202020204" pitchFamily="34" charset="0"/>
            </a:rPr>
            <a:t> to Diversity Raw Data</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463676</xdr:colOff>
      <xdr:row>0</xdr:row>
      <xdr:rowOff>49676</xdr:rowOff>
    </xdr:from>
    <xdr:to>
      <xdr:col>8</xdr:col>
      <xdr:colOff>816100</xdr:colOff>
      <xdr:row>5</xdr:row>
      <xdr:rowOff>86472</xdr:rowOff>
    </xdr:to>
    <mc:AlternateContent xmlns:mc="http://schemas.openxmlformats.org/markup-compatibility/2006" xmlns:sle15="http://schemas.microsoft.com/office/drawing/2012/slicer">
      <mc:Choice Requires="sle15">
        <xdr:graphicFrame macro="">
          <xdr:nvGraphicFramePr>
            <xdr:cNvPr id="4" name="Role on succession plan for">
              <a:extLst>
                <a:ext uri="{FF2B5EF4-FFF2-40B4-BE49-F238E27FC236}">
                  <a16:creationId xmlns:a16="http://schemas.microsoft.com/office/drawing/2014/main" id="{01D60808-B769-494E-8B72-B70D0C7211EC}"/>
                </a:ext>
              </a:extLst>
            </xdr:cNvPr>
            <xdr:cNvGraphicFramePr/>
          </xdr:nvGraphicFramePr>
          <xdr:xfrm>
            <a:off x="0" y="0"/>
            <a:ext cx="0" cy="0"/>
          </xdr:xfrm>
          <a:graphic>
            <a:graphicData uri="http://schemas.microsoft.com/office/drawing/2010/slicer">
              <sle:slicer xmlns:sle="http://schemas.microsoft.com/office/drawing/2010/slicer" name="Role on succession plan for"/>
            </a:graphicData>
          </a:graphic>
        </xdr:graphicFrame>
      </mc:Choice>
      <mc:Fallback xmlns="">
        <xdr:sp macro="" textlink="">
          <xdr:nvSpPr>
            <xdr:cNvPr id="0" name=""/>
            <xdr:cNvSpPr>
              <a:spLocks noTextEdit="1"/>
            </xdr:cNvSpPr>
          </xdr:nvSpPr>
          <xdr:spPr>
            <a:xfrm>
              <a:off x="9689914" y="49676"/>
              <a:ext cx="4864028" cy="11884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402103</xdr:colOff>
      <xdr:row>0</xdr:row>
      <xdr:rowOff>49677</xdr:rowOff>
    </xdr:from>
    <xdr:to>
      <xdr:col>5</xdr:col>
      <xdr:colOff>398122</xdr:colOff>
      <xdr:row>5</xdr:row>
      <xdr:rowOff>76946</xdr:rowOff>
    </xdr:to>
    <mc:AlternateContent xmlns:mc="http://schemas.openxmlformats.org/markup-compatibility/2006" xmlns:sle15="http://schemas.microsoft.com/office/drawing/2012/slicer">
      <mc:Choice Requires="sle15">
        <xdr:graphicFrame macro="">
          <xdr:nvGraphicFramePr>
            <xdr:cNvPr id="5" name="PROFESSIONAL AREA ">
              <a:extLst>
                <a:ext uri="{FF2B5EF4-FFF2-40B4-BE49-F238E27FC236}">
                  <a16:creationId xmlns:a16="http://schemas.microsoft.com/office/drawing/2014/main" id="{7E42E265-CC57-4E96-A95C-BDEBD88461A0}"/>
                </a:ext>
              </a:extLst>
            </xdr:cNvPr>
            <xdr:cNvGraphicFramePr/>
          </xdr:nvGraphicFramePr>
          <xdr:xfrm>
            <a:off x="0" y="0"/>
            <a:ext cx="0" cy="0"/>
          </xdr:xfrm>
          <a:graphic>
            <a:graphicData uri="http://schemas.microsoft.com/office/drawing/2010/slicer">
              <sle:slicer xmlns:sle="http://schemas.microsoft.com/office/drawing/2010/slicer" name="PROFESSIONAL AREA "/>
            </a:graphicData>
          </a:graphic>
        </xdr:graphicFrame>
      </mc:Choice>
      <mc:Fallback xmlns="">
        <xdr:sp macro="" textlink="">
          <xdr:nvSpPr>
            <xdr:cNvPr id="0" name=""/>
            <xdr:cNvSpPr>
              <a:spLocks noTextEdit="1"/>
            </xdr:cNvSpPr>
          </xdr:nvSpPr>
          <xdr:spPr>
            <a:xfrm>
              <a:off x="5673351" y="46502"/>
              <a:ext cx="3957359" cy="11941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867535</xdr:colOff>
      <xdr:row>0</xdr:row>
      <xdr:rowOff>49678</xdr:rowOff>
    </xdr:from>
    <xdr:to>
      <xdr:col>11</xdr:col>
      <xdr:colOff>922111</xdr:colOff>
      <xdr:row>5</xdr:row>
      <xdr:rowOff>76200</xdr:rowOff>
    </xdr:to>
    <mc:AlternateContent xmlns:mc="http://schemas.openxmlformats.org/markup-compatibility/2006" xmlns:sle15="http://schemas.microsoft.com/office/drawing/2012/slicer">
      <mc:Choice Requires="sle15">
        <xdr:graphicFrame macro="">
          <xdr:nvGraphicFramePr>
            <xdr:cNvPr id="6" name="Level of readiness ">
              <a:extLst>
                <a:ext uri="{FF2B5EF4-FFF2-40B4-BE49-F238E27FC236}">
                  <a16:creationId xmlns:a16="http://schemas.microsoft.com/office/drawing/2014/main" id="{D44070B9-F9BF-4A70-96B2-C66A35BCC0FD}"/>
                </a:ext>
              </a:extLst>
            </xdr:cNvPr>
            <xdr:cNvGraphicFramePr/>
          </xdr:nvGraphicFramePr>
          <xdr:xfrm>
            <a:off x="0" y="0"/>
            <a:ext cx="0" cy="0"/>
          </xdr:xfrm>
          <a:graphic>
            <a:graphicData uri="http://schemas.microsoft.com/office/drawing/2010/slicer">
              <sle:slicer xmlns:sle="http://schemas.microsoft.com/office/drawing/2010/slicer" name="Level of readiness "/>
            </a:graphicData>
          </a:graphic>
        </xdr:graphicFrame>
      </mc:Choice>
      <mc:Fallback xmlns="">
        <xdr:sp macro="" textlink="">
          <xdr:nvSpPr>
            <xdr:cNvPr id="0" name=""/>
            <xdr:cNvSpPr>
              <a:spLocks noTextEdit="1"/>
            </xdr:cNvSpPr>
          </xdr:nvSpPr>
          <xdr:spPr>
            <a:xfrm>
              <a:off x="14614902" y="46503"/>
              <a:ext cx="3287245" cy="6084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983195</xdr:colOff>
      <xdr:row>0</xdr:row>
      <xdr:rowOff>29346</xdr:rowOff>
    </xdr:from>
    <xdr:to>
      <xdr:col>14</xdr:col>
      <xdr:colOff>873536</xdr:colOff>
      <xdr:row>2</xdr:row>
      <xdr:rowOff>117315</xdr:rowOff>
    </xdr:to>
    <mc:AlternateContent xmlns:mc="http://schemas.openxmlformats.org/markup-compatibility/2006" xmlns:sle15="http://schemas.microsoft.com/office/drawing/2012/slicer">
      <mc:Choice Requires="sle15">
        <xdr:graphicFrame macro="">
          <xdr:nvGraphicFramePr>
            <xdr:cNvPr id="7" name="Emergency cover ">
              <a:extLst>
                <a:ext uri="{FF2B5EF4-FFF2-40B4-BE49-F238E27FC236}">
                  <a16:creationId xmlns:a16="http://schemas.microsoft.com/office/drawing/2014/main" id="{A6744A40-F73D-428F-87B2-B1849D3BBC38}"/>
                </a:ext>
              </a:extLst>
            </xdr:cNvPr>
            <xdr:cNvGraphicFramePr/>
          </xdr:nvGraphicFramePr>
          <xdr:xfrm>
            <a:off x="0" y="0"/>
            <a:ext cx="0" cy="0"/>
          </xdr:xfrm>
          <a:graphic>
            <a:graphicData uri="http://schemas.microsoft.com/office/drawing/2010/slicer">
              <sle:slicer xmlns:sle="http://schemas.microsoft.com/office/drawing/2010/slicer" name="Emergency cover "/>
            </a:graphicData>
          </a:graphic>
        </xdr:graphicFrame>
      </mc:Choice>
      <mc:Fallback xmlns="">
        <xdr:sp macro="" textlink="">
          <xdr:nvSpPr>
            <xdr:cNvPr id="0" name=""/>
            <xdr:cNvSpPr>
              <a:spLocks noTextEdit="1"/>
            </xdr:cNvSpPr>
          </xdr:nvSpPr>
          <xdr:spPr>
            <a:xfrm>
              <a:off x="19268020" y="26171"/>
              <a:ext cx="3390552" cy="581001"/>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0</xdr:col>
      <xdr:colOff>268942</xdr:colOff>
      <xdr:row>4</xdr:row>
      <xdr:rowOff>94503</xdr:rowOff>
    </xdr:from>
    <xdr:to>
      <xdr:col>0</xdr:col>
      <xdr:colOff>1450042</xdr:colOff>
      <xdr:row>5</xdr:row>
      <xdr:rowOff>108510</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2E23E6C9-1587-437E-9838-7477299C1543}"/>
            </a:ext>
          </a:extLst>
        </xdr:cNvPr>
        <xdr:cNvSpPr/>
      </xdr:nvSpPr>
      <xdr:spPr>
        <a:xfrm>
          <a:off x="268942" y="1024591"/>
          <a:ext cx="1181100" cy="238125"/>
        </a:xfrm>
        <a:prstGeom prst="round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a:latin typeface="Arial" panose="020B0604020202020204" pitchFamily="34" charset="0"/>
              <a:cs typeface="Arial" panose="020B0604020202020204" pitchFamily="34" charset="0"/>
            </a:rPr>
            <a:t>Go</a:t>
          </a:r>
          <a:r>
            <a:rPr lang="en-GB" sz="900" baseline="0">
              <a:latin typeface="Arial" panose="020B0604020202020204" pitchFamily="34" charset="0"/>
              <a:cs typeface="Arial" panose="020B0604020202020204" pitchFamily="34" charset="0"/>
            </a:rPr>
            <a:t> to 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125640</xdr:colOff>
      <xdr:row>0</xdr:row>
      <xdr:rowOff>15195</xdr:rowOff>
    </xdr:from>
    <xdr:to>
      <xdr:col>1</xdr:col>
      <xdr:colOff>898072</xdr:colOff>
      <xdr:row>0</xdr:row>
      <xdr:rowOff>375195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A52197B-8E3B-4F31-9FB2-371CD02CCDD0}"/>
            </a:ext>
          </a:extLst>
        </xdr:cNvPr>
        <xdr:cNvSpPr/>
      </xdr:nvSpPr>
      <xdr:spPr>
        <a:xfrm>
          <a:off x="2030640" y="15195"/>
          <a:ext cx="772432" cy="360000"/>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CEO</a:t>
          </a:r>
        </a:p>
      </xdr:txBody>
    </xdr:sp>
    <xdr:clientData/>
  </xdr:twoCellAnchor>
  <xdr:twoCellAnchor>
    <xdr:from>
      <xdr:col>1</xdr:col>
      <xdr:colOff>1164347</xdr:colOff>
      <xdr:row>0</xdr:row>
      <xdr:rowOff>15195</xdr:rowOff>
    </xdr:from>
    <xdr:to>
      <xdr:col>2</xdr:col>
      <xdr:colOff>577879</xdr:colOff>
      <xdr:row>0</xdr:row>
      <xdr:rowOff>375195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669993D6-619F-46AB-874E-377EE3DF9373}"/>
            </a:ext>
          </a:extLst>
        </xdr:cNvPr>
        <xdr:cNvSpPr/>
      </xdr:nvSpPr>
      <xdr:spPr>
        <a:xfrm>
          <a:off x="3069347" y="15195"/>
          <a:ext cx="785132" cy="360000"/>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HR</a:t>
          </a:r>
        </a:p>
      </xdr:txBody>
    </xdr:sp>
    <xdr:clientData/>
  </xdr:twoCellAnchor>
  <xdr:twoCellAnchor>
    <xdr:from>
      <xdr:col>2</xdr:col>
      <xdr:colOff>840979</xdr:colOff>
      <xdr:row>0</xdr:row>
      <xdr:rowOff>15195</xdr:rowOff>
    </xdr:from>
    <xdr:to>
      <xdr:col>3</xdr:col>
      <xdr:colOff>126755</xdr:colOff>
      <xdr:row>0</xdr:row>
      <xdr:rowOff>375195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61AF08C0-9851-43A1-8B51-2FC59307D4CD}"/>
            </a:ext>
          </a:extLst>
        </xdr:cNvPr>
        <xdr:cNvSpPr/>
      </xdr:nvSpPr>
      <xdr:spPr>
        <a:xfrm>
          <a:off x="4117579" y="15195"/>
          <a:ext cx="1038376" cy="360000"/>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Operations</a:t>
          </a:r>
        </a:p>
      </xdr:txBody>
    </xdr:sp>
    <xdr:clientData/>
  </xdr:twoCellAnchor>
  <xdr:twoCellAnchor>
    <xdr:from>
      <xdr:col>3</xdr:col>
      <xdr:colOff>393030</xdr:colOff>
      <xdr:row>0</xdr:row>
      <xdr:rowOff>15195</xdr:rowOff>
    </xdr:from>
    <xdr:to>
      <xdr:col>4</xdr:col>
      <xdr:colOff>220220</xdr:colOff>
      <xdr:row>0</xdr:row>
      <xdr:rowOff>375195</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55BD12DB-0137-46C4-AEFD-7CE0BB2062CA}"/>
            </a:ext>
          </a:extLst>
        </xdr:cNvPr>
        <xdr:cNvSpPr/>
      </xdr:nvSpPr>
      <xdr:spPr>
        <a:xfrm>
          <a:off x="5422230" y="15195"/>
          <a:ext cx="779690" cy="360000"/>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Finance</a:t>
          </a:r>
        </a:p>
      </xdr:txBody>
    </xdr:sp>
    <xdr:clientData/>
  </xdr:twoCellAnchor>
  <xdr:twoCellAnchor>
    <xdr:from>
      <xdr:col>4</xdr:col>
      <xdr:colOff>486495</xdr:colOff>
      <xdr:row>0</xdr:row>
      <xdr:rowOff>15195</xdr:rowOff>
    </xdr:from>
    <xdr:to>
      <xdr:col>4</xdr:col>
      <xdr:colOff>1258927</xdr:colOff>
      <xdr:row>0</xdr:row>
      <xdr:rowOff>375195</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BB659FF3-7BDC-4A96-A46A-9AD9A4C2C9EB}"/>
            </a:ext>
          </a:extLst>
        </xdr:cNvPr>
        <xdr:cNvSpPr/>
      </xdr:nvSpPr>
      <xdr:spPr>
        <a:xfrm>
          <a:off x="6468195" y="15195"/>
          <a:ext cx="772432" cy="360000"/>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Medical</a:t>
          </a:r>
        </a:p>
      </xdr:txBody>
    </xdr:sp>
    <xdr:clientData/>
  </xdr:twoCellAnchor>
  <xdr:twoCellAnchor>
    <xdr:from>
      <xdr:col>4</xdr:col>
      <xdr:colOff>1525202</xdr:colOff>
      <xdr:row>0</xdr:row>
      <xdr:rowOff>18370</xdr:rowOff>
    </xdr:from>
    <xdr:to>
      <xdr:col>5</xdr:col>
      <xdr:colOff>610476</xdr:colOff>
      <xdr:row>0</xdr:row>
      <xdr:rowOff>372020</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EC8F6CB7-6B78-4DEC-B4A1-FB5B4BB2B797}"/>
            </a:ext>
          </a:extLst>
        </xdr:cNvPr>
        <xdr:cNvSpPr/>
      </xdr:nvSpPr>
      <xdr:spPr>
        <a:xfrm>
          <a:off x="7506902" y="18370"/>
          <a:ext cx="799774" cy="353650"/>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Nursing</a:t>
          </a:r>
        </a:p>
      </xdr:txBody>
    </xdr:sp>
    <xdr:clientData/>
  </xdr:twoCellAnchor>
  <xdr:twoCellAnchor>
    <xdr:from>
      <xdr:col>6</xdr:col>
      <xdr:colOff>29026</xdr:colOff>
      <xdr:row>0</xdr:row>
      <xdr:rowOff>13608</xdr:rowOff>
    </xdr:from>
    <xdr:to>
      <xdr:col>6</xdr:col>
      <xdr:colOff>801458</xdr:colOff>
      <xdr:row>0</xdr:row>
      <xdr:rowOff>376783</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DAF6DC56-E6C5-4469-A3E3-7C8322BB3C05}"/>
            </a:ext>
          </a:extLst>
        </xdr:cNvPr>
        <xdr:cNvSpPr/>
      </xdr:nvSpPr>
      <xdr:spPr>
        <a:xfrm>
          <a:off x="8563426" y="13608"/>
          <a:ext cx="772432"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Digital</a:t>
          </a:r>
        </a:p>
      </xdr:txBody>
    </xdr:sp>
    <xdr:clientData/>
  </xdr:twoCellAnchor>
  <xdr:twoCellAnchor>
    <xdr:from>
      <xdr:col>16</xdr:col>
      <xdr:colOff>0</xdr:colOff>
      <xdr:row>0</xdr:row>
      <xdr:rowOff>10433</xdr:rowOff>
    </xdr:from>
    <xdr:to>
      <xdr:col>16</xdr:col>
      <xdr:colOff>772432</xdr:colOff>
      <xdr:row>0</xdr:row>
      <xdr:rowOff>379958</xdr:rowOff>
    </xdr:to>
    <xdr:sp macro="" textlink="">
      <xdr:nvSpPr>
        <xdr:cNvPr id="101" name="Rectangle: Rounded Corners 100">
          <a:hlinkClick xmlns:r="http://schemas.openxmlformats.org/officeDocument/2006/relationships" r:id="rId1"/>
          <a:extLst>
            <a:ext uri="{FF2B5EF4-FFF2-40B4-BE49-F238E27FC236}">
              <a16:creationId xmlns:a16="http://schemas.microsoft.com/office/drawing/2014/main" id="{D9B0F4F8-69EF-4DC6-AD61-120B40E1DC03}"/>
            </a:ext>
          </a:extLst>
        </xdr:cNvPr>
        <xdr:cNvSpPr/>
      </xdr:nvSpPr>
      <xdr:spPr>
        <a:xfrm>
          <a:off x="21374100"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CEO</a:t>
          </a:r>
        </a:p>
      </xdr:txBody>
    </xdr:sp>
    <xdr:clientData/>
  </xdr:twoCellAnchor>
  <xdr:twoCellAnchor>
    <xdr:from>
      <xdr:col>16</xdr:col>
      <xdr:colOff>1048200</xdr:colOff>
      <xdr:row>0</xdr:row>
      <xdr:rowOff>10433</xdr:rowOff>
    </xdr:from>
    <xdr:to>
      <xdr:col>17</xdr:col>
      <xdr:colOff>268057</xdr:colOff>
      <xdr:row>0</xdr:row>
      <xdr:rowOff>379958</xdr:rowOff>
    </xdr:to>
    <xdr:sp macro="" textlink="">
      <xdr:nvSpPr>
        <xdr:cNvPr id="102" name="Rectangle: Rounded Corners 101">
          <a:hlinkClick xmlns:r="http://schemas.openxmlformats.org/officeDocument/2006/relationships" r:id="rId2"/>
          <a:extLst>
            <a:ext uri="{FF2B5EF4-FFF2-40B4-BE49-F238E27FC236}">
              <a16:creationId xmlns:a16="http://schemas.microsoft.com/office/drawing/2014/main" id="{E84F4ECA-A028-4118-9A9F-91ED45C96F48}"/>
            </a:ext>
          </a:extLst>
        </xdr:cNvPr>
        <xdr:cNvSpPr/>
      </xdr:nvSpPr>
      <xdr:spPr>
        <a:xfrm>
          <a:off x="22422300" y="10433"/>
          <a:ext cx="781957"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HR</a:t>
          </a:r>
        </a:p>
      </xdr:txBody>
    </xdr:sp>
    <xdr:clientData/>
  </xdr:twoCellAnchor>
  <xdr:twoCellAnchor>
    <xdr:from>
      <xdr:col>17</xdr:col>
      <xdr:colOff>544200</xdr:colOff>
      <xdr:row>0</xdr:row>
      <xdr:rowOff>10433</xdr:rowOff>
    </xdr:from>
    <xdr:to>
      <xdr:col>17</xdr:col>
      <xdr:colOff>1582576</xdr:colOff>
      <xdr:row>0</xdr:row>
      <xdr:rowOff>379958</xdr:rowOff>
    </xdr:to>
    <xdr:sp macro="" textlink="">
      <xdr:nvSpPr>
        <xdr:cNvPr id="103" name="Rectangle: Rounded Corners 102">
          <a:hlinkClick xmlns:r="http://schemas.openxmlformats.org/officeDocument/2006/relationships" r:id="rId3"/>
          <a:extLst>
            <a:ext uri="{FF2B5EF4-FFF2-40B4-BE49-F238E27FC236}">
              <a16:creationId xmlns:a16="http://schemas.microsoft.com/office/drawing/2014/main" id="{76302C5E-1684-42FC-B26E-4AAD600D3C21}"/>
            </a:ext>
          </a:extLst>
        </xdr:cNvPr>
        <xdr:cNvSpPr/>
      </xdr:nvSpPr>
      <xdr:spPr>
        <a:xfrm>
          <a:off x="23480400" y="10433"/>
          <a:ext cx="1038376"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Operations</a:t>
          </a:r>
        </a:p>
      </xdr:txBody>
    </xdr:sp>
    <xdr:clientData/>
  </xdr:twoCellAnchor>
  <xdr:twoCellAnchor>
    <xdr:from>
      <xdr:col>18</xdr:col>
      <xdr:colOff>106119</xdr:colOff>
      <xdr:row>0</xdr:row>
      <xdr:rowOff>10433</xdr:rowOff>
    </xdr:from>
    <xdr:to>
      <xdr:col>19</xdr:col>
      <xdr:colOff>171434</xdr:colOff>
      <xdr:row>0</xdr:row>
      <xdr:rowOff>379958</xdr:rowOff>
    </xdr:to>
    <xdr:sp macro="" textlink="">
      <xdr:nvSpPr>
        <xdr:cNvPr id="104" name="Rectangle: Rounded Corners 103">
          <a:hlinkClick xmlns:r="http://schemas.openxmlformats.org/officeDocument/2006/relationships" r:id="rId4"/>
          <a:extLst>
            <a:ext uri="{FF2B5EF4-FFF2-40B4-BE49-F238E27FC236}">
              <a16:creationId xmlns:a16="http://schemas.microsoft.com/office/drawing/2014/main" id="{3F8AD2A2-96C6-4C47-91BD-F9C7407CBFDE}"/>
            </a:ext>
          </a:extLst>
        </xdr:cNvPr>
        <xdr:cNvSpPr/>
      </xdr:nvSpPr>
      <xdr:spPr>
        <a:xfrm>
          <a:off x="24794919" y="10433"/>
          <a:ext cx="789215"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Finance</a:t>
          </a:r>
        </a:p>
      </xdr:txBody>
    </xdr:sp>
    <xdr:clientData/>
  </xdr:twoCellAnchor>
  <xdr:twoCellAnchor>
    <xdr:from>
      <xdr:col>19</xdr:col>
      <xdr:colOff>447577</xdr:colOff>
      <xdr:row>0</xdr:row>
      <xdr:rowOff>10433</xdr:rowOff>
    </xdr:from>
    <xdr:to>
      <xdr:col>19</xdr:col>
      <xdr:colOff>1220009</xdr:colOff>
      <xdr:row>0</xdr:row>
      <xdr:rowOff>379958</xdr:rowOff>
    </xdr:to>
    <xdr:sp macro="" textlink="">
      <xdr:nvSpPr>
        <xdr:cNvPr id="105" name="Rectangle: Rounded Corners 104">
          <a:hlinkClick xmlns:r="http://schemas.openxmlformats.org/officeDocument/2006/relationships" r:id="rId5"/>
          <a:extLst>
            <a:ext uri="{FF2B5EF4-FFF2-40B4-BE49-F238E27FC236}">
              <a16:creationId xmlns:a16="http://schemas.microsoft.com/office/drawing/2014/main" id="{293D1026-D6D3-474A-9299-17F7F2F96DF1}"/>
            </a:ext>
          </a:extLst>
        </xdr:cNvPr>
        <xdr:cNvSpPr/>
      </xdr:nvSpPr>
      <xdr:spPr>
        <a:xfrm>
          <a:off x="25860277"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Medical</a:t>
          </a:r>
        </a:p>
      </xdr:txBody>
    </xdr:sp>
    <xdr:clientData/>
  </xdr:twoCellAnchor>
  <xdr:twoCellAnchor>
    <xdr:from>
      <xdr:col>19</xdr:col>
      <xdr:colOff>1488121</xdr:colOff>
      <xdr:row>0</xdr:row>
      <xdr:rowOff>13608</xdr:rowOff>
    </xdr:from>
    <xdr:to>
      <xdr:col>20</xdr:col>
      <xdr:colOff>494020</xdr:colOff>
      <xdr:row>0</xdr:row>
      <xdr:rowOff>376783</xdr:rowOff>
    </xdr:to>
    <xdr:sp macro="" textlink="">
      <xdr:nvSpPr>
        <xdr:cNvPr id="106" name="Rectangle: Rounded Corners 105">
          <a:hlinkClick xmlns:r="http://schemas.openxmlformats.org/officeDocument/2006/relationships" r:id="rId6"/>
          <a:extLst>
            <a:ext uri="{FF2B5EF4-FFF2-40B4-BE49-F238E27FC236}">
              <a16:creationId xmlns:a16="http://schemas.microsoft.com/office/drawing/2014/main" id="{14B399D4-FC13-461C-808F-45EF3F8937D2}"/>
            </a:ext>
          </a:extLst>
        </xdr:cNvPr>
        <xdr:cNvSpPr/>
      </xdr:nvSpPr>
      <xdr:spPr>
        <a:xfrm>
          <a:off x="26900821" y="13608"/>
          <a:ext cx="796599"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Nursing</a:t>
          </a:r>
        </a:p>
      </xdr:txBody>
    </xdr:sp>
    <xdr:clientData/>
  </xdr:twoCellAnchor>
  <xdr:twoCellAnchor>
    <xdr:from>
      <xdr:col>20</xdr:col>
      <xdr:colOff>782861</xdr:colOff>
      <xdr:row>0</xdr:row>
      <xdr:rowOff>13608</xdr:rowOff>
    </xdr:from>
    <xdr:to>
      <xdr:col>21</xdr:col>
      <xdr:colOff>599618</xdr:colOff>
      <xdr:row>0</xdr:row>
      <xdr:rowOff>376783</xdr:rowOff>
    </xdr:to>
    <xdr:sp macro="" textlink="">
      <xdr:nvSpPr>
        <xdr:cNvPr id="107" name="Rectangle: Rounded Corners 106">
          <a:hlinkClick xmlns:r="http://schemas.openxmlformats.org/officeDocument/2006/relationships" r:id="rId7"/>
          <a:extLst>
            <a:ext uri="{FF2B5EF4-FFF2-40B4-BE49-F238E27FC236}">
              <a16:creationId xmlns:a16="http://schemas.microsoft.com/office/drawing/2014/main" id="{3C741221-3D3A-434B-B51C-63953282A8C9}"/>
            </a:ext>
          </a:extLst>
        </xdr:cNvPr>
        <xdr:cNvSpPr/>
      </xdr:nvSpPr>
      <xdr:spPr>
        <a:xfrm>
          <a:off x="27986261" y="13608"/>
          <a:ext cx="769257"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Digital</a:t>
          </a:r>
        </a:p>
      </xdr:txBody>
    </xdr:sp>
    <xdr:clientData/>
  </xdr:twoCellAnchor>
  <xdr:twoCellAnchor>
    <xdr:from>
      <xdr:col>31</xdr:col>
      <xdr:colOff>0</xdr:colOff>
      <xdr:row>0</xdr:row>
      <xdr:rowOff>10433</xdr:rowOff>
    </xdr:from>
    <xdr:to>
      <xdr:col>31</xdr:col>
      <xdr:colOff>772432</xdr:colOff>
      <xdr:row>0</xdr:row>
      <xdr:rowOff>379958</xdr:rowOff>
    </xdr:to>
    <xdr:sp macro="" textlink="">
      <xdr:nvSpPr>
        <xdr:cNvPr id="108" name="Rectangle: Rounded Corners 107">
          <a:hlinkClick xmlns:r="http://schemas.openxmlformats.org/officeDocument/2006/relationships" r:id="rId1"/>
          <a:extLst>
            <a:ext uri="{FF2B5EF4-FFF2-40B4-BE49-F238E27FC236}">
              <a16:creationId xmlns:a16="http://schemas.microsoft.com/office/drawing/2014/main" id="{76F07222-9D67-46FB-9EDB-4D289068E69F}"/>
            </a:ext>
          </a:extLst>
        </xdr:cNvPr>
        <xdr:cNvSpPr/>
      </xdr:nvSpPr>
      <xdr:spPr>
        <a:xfrm>
          <a:off x="41376600"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CEO</a:t>
          </a:r>
        </a:p>
      </xdr:txBody>
    </xdr:sp>
    <xdr:clientData/>
  </xdr:twoCellAnchor>
  <xdr:twoCellAnchor>
    <xdr:from>
      <xdr:col>31</xdr:col>
      <xdr:colOff>1048200</xdr:colOff>
      <xdr:row>0</xdr:row>
      <xdr:rowOff>10433</xdr:rowOff>
    </xdr:from>
    <xdr:to>
      <xdr:col>32</xdr:col>
      <xdr:colOff>534757</xdr:colOff>
      <xdr:row>0</xdr:row>
      <xdr:rowOff>379958</xdr:rowOff>
    </xdr:to>
    <xdr:sp macro="" textlink="">
      <xdr:nvSpPr>
        <xdr:cNvPr id="109" name="Rectangle: Rounded Corners 108">
          <a:hlinkClick xmlns:r="http://schemas.openxmlformats.org/officeDocument/2006/relationships" r:id="rId2"/>
          <a:extLst>
            <a:ext uri="{FF2B5EF4-FFF2-40B4-BE49-F238E27FC236}">
              <a16:creationId xmlns:a16="http://schemas.microsoft.com/office/drawing/2014/main" id="{9995CF6C-D1E0-49FA-B89B-3E65A36F2B40}"/>
            </a:ext>
          </a:extLst>
        </xdr:cNvPr>
        <xdr:cNvSpPr/>
      </xdr:nvSpPr>
      <xdr:spPr>
        <a:xfrm>
          <a:off x="42424800" y="10433"/>
          <a:ext cx="781957"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HR</a:t>
          </a:r>
        </a:p>
      </xdr:txBody>
    </xdr:sp>
    <xdr:clientData/>
  </xdr:twoCellAnchor>
  <xdr:twoCellAnchor>
    <xdr:from>
      <xdr:col>32</xdr:col>
      <xdr:colOff>810900</xdr:colOff>
      <xdr:row>0</xdr:row>
      <xdr:rowOff>10433</xdr:rowOff>
    </xdr:from>
    <xdr:to>
      <xdr:col>33</xdr:col>
      <xdr:colOff>96676</xdr:colOff>
      <xdr:row>0</xdr:row>
      <xdr:rowOff>379958</xdr:rowOff>
    </xdr:to>
    <xdr:sp macro="" textlink="">
      <xdr:nvSpPr>
        <xdr:cNvPr id="110" name="Rectangle: Rounded Corners 109">
          <a:hlinkClick xmlns:r="http://schemas.openxmlformats.org/officeDocument/2006/relationships" r:id="rId3"/>
          <a:extLst>
            <a:ext uri="{FF2B5EF4-FFF2-40B4-BE49-F238E27FC236}">
              <a16:creationId xmlns:a16="http://schemas.microsoft.com/office/drawing/2014/main" id="{7ABBF162-3271-46F3-BBA9-A2DC500A72C6}"/>
            </a:ext>
          </a:extLst>
        </xdr:cNvPr>
        <xdr:cNvSpPr/>
      </xdr:nvSpPr>
      <xdr:spPr>
        <a:xfrm>
          <a:off x="43482900" y="10433"/>
          <a:ext cx="1038376"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Operations</a:t>
          </a:r>
        </a:p>
      </xdr:txBody>
    </xdr:sp>
    <xdr:clientData/>
  </xdr:twoCellAnchor>
  <xdr:twoCellAnchor>
    <xdr:from>
      <xdr:col>33</xdr:col>
      <xdr:colOff>372819</xdr:colOff>
      <xdr:row>0</xdr:row>
      <xdr:rowOff>10433</xdr:rowOff>
    </xdr:from>
    <xdr:to>
      <xdr:col>34</xdr:col>
      <xdr:colOff>247634</xdr:colOff>
      <xdr:row>0</xdr:row>
      <xdr:rowOff>379958</xdr:rowOff>
    </xdr:to>
    <xdr:sp macro="" textlink="">
      <xdr:nvSpPr>
        <xdr:cNvPr id="111" name="Rectangle: Rounded Corners 110">
          <a:hlinkClick xmlns:r="http://schemas.openxmlformats.org/officeDocument/2006/relationships" r:id="rId4"/>
          <a:extLst>
            <a:ext uri="{FF2B5EF4-FFF2-40B4-BE49-F238E27FC236}">
              <a16:creationId xmlns:a16="http://schemas.microsoft.com/office/drawing/2014/main" id="{99BE60B8-02F7-471A-8489-079A35F644E9}"/>
            </a:ext>
          </a:extLst>
        </xdr:cNvPr>
        <xdr:cNvSpPr/>
      </xdr:nvSpPr>
      <xdr:spPr>
        <a:xfrm>
          <a:off x="44797419" y="10433"/>
          <a:ext cx="789215"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Finance</a:t>
          </a:r>
        </a:p>
      </xdr:txBody>
    </xdr:sp>
    <xdr:clientData/>
  </xdr:twoCellAnchor>
  <xdr:twoCellAnchor>
    <xdr:from>
      <xdr:col>34</xdr:col>
      <xdr:colOff>523777</xdr:colOff>
      <xdr:row>0</xdr:row>
      <xdr:rowOff>10433</xdr:rowOff>
    </xdr:from>
    <xdr:to>
      <xdr:col>34</xdr:col>
      <xdr:colOff>1296209</xdr:colOff>
      <xdr:row>0</xdr:row>
      <xdr:rowOff>379958</xdr:rowOff>
    </xdr:to>
    <xdr:sp macro="" textlink="">
      <xdr:nvSpPr>
        <xdr:cNvPr id="112" name="Rectangle: Rounded Corners 111">
          <a:hlinkClick xmlns:r="http://schemas.openxmlformats.org/officeDocument/2006/relationships" r:id="rId5"/>
          <a:extLst>
            <a:ext uri="{FF2B5EF4-FFF2-40B4-BE49-F238E27FC236}">
              <a16:creationId xmlns:a16="http://schemas.microsoft.com/office/drawing/2014/main" id="{697B150B-CCE3-4FFC-B963-1F7AA0C5B43D}"/>
            </a:ext>
          </a:extLst>
        </xdr:cNvPr>
        <xdr:cNvSpPr/>
      </xdr:nvSpPr>
      <xdr:spPr>
        <a:xfrm>
          <a:off x="45862777"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Medical</a:t>
          </a:r>
        </a:p>
      </xdr:txBody>
    </xdr:sp>
    <xdr:clientData/>
  </xdr:twoCellAnchor>
  <xdr:twoCellAnchor>
    <xdr:from>
      <xdr:col>34</xdr:col>
      <xdr:colOff>1564321</xdr:colOff>
      <xdr:row>0</xdr:row>
      <xdr:rowOff>13608</xdr:rowOff>
    </xdr:from>
    <xdr:to>
      <xdr:col>35</xdr:col>
      <xdr:colOff>684520</xdr:colOff>
      <xdr:row>0</xdr:row>
      <xdr:rowOff>376783</xdr:rowOff>
    </xdr:to>
    <xdr:sp macro="" textlink="">
      <xdr:nvSpPr>
        <xdr:cNvPr id="113" name="Rectangle: Rounded Corners 112">
          <a:hlinkClick xmlns:r="http://schemas.openxmlformats.org/officeDocument/2006/relationships" r:id="rId6"/>
          <a:extLst>
            <a:ext uri="{FF2B5EF4-FFF2-40B4-BE49-F238E27FC236}">
              <a16:creationId xmlns:a16="http://schemas.microsoft.com/office/drawing/2014/main" id="{F0279C89-811C-4A6C-AD42-2D27756379AD}"/>
            </a:ext>
          </a:extLst>
        </xdr:cNvPr>
        <xdr:cNvSpPr/>
      </xdr:nvSpPr>
      <xdr:spPr>
        <a:xfrm>
          <a:off x="46903321" y="13608"/>
          <a:ext cx="796599"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Nursing</a:t>
          </a:r>
        </a:p>
      </xdr:txBody>
    </xdr:sp>
    <xdr:clientData/>
  </xdr:twoCellAnchor>
  <xdr:twoCellAnchor>
    <xdr:from>
      <xdr:col>35</xdr:col>
      <xdr:colOff>973361</xdr:colOff>
      <xdr:row>0</xdr:row>
      <xdr:rowOff>13608</xdr:rowOff>
    </xdr:from>
    <xdr:to>
      <xdr:col>36</xdr:col>
      <xdr:colOff>752018</xdr:colOff>
      <xdr:row>0</xdr:row>
      <xdr:rowOff>376783</xdr:rowOff>
    </xdr:to>
    <xdr:sp macro="" textlink="">
      <xdr:nvSpPr>
        <xdr:cNvPr id="114" name="Rectangle: Rounded Corners 113">
          <a:hlinkClick xmlns:r="http://schemas.openxmlformats.org/officeDocument/2006/relationships" r:id="rId7"/>
          <a:extLst>
            <a:ext uri="{FF2B5EF4-FFF2-40B4-BE49-F238E27FC236}">
              <a16:creationId xmlns:a16="http://schemas.microsoft.com/office/drawing/2014/main" id="{EE1B4008-EFFC-4593-83AD-8217A129919C}"/>
            </a:ext>
          </a:extLst>
        </xdr:cNvPr>
        <xdr:cNvSpPr/>
      </xdr:nvSpPr>
      <xdr:spPr>
        <a:xfrm>
          <a:off x="47988761" y="13608"/>
          <a:ext cx="769257"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Digital</a:t>
          </a:r>
        </a:p>
      </xdr:txBody>
    </xdr:sp>
    <xdr:clientData/>
  </xdr:twoCellAnchor>
  <xdr:twoCellAnchor>
    <xdr:from>
      <xdr:col>46</xdr:col>
      <xdr:colOff>0</xdr:colOff>
      <xdr:row>0</xdr:row>
      <xdr:rowOff>10433</xdr:rowOff>
    </xdr:from>
    <xdr:to>
      <xdr:col>46</xdr:col>
      <xdr:colOff>772432</xdr:colOff>
      <xdr:row>0</xdr:row>
      <xdr:rowOff>379958</xdr:rowOff>
    </xdr:to>
    <xdr:sp macro="" textlink="">
      <xdr:nvSpPr>
        <xdr:cNvPr id="115" name="Rectangle: Rounded Corners 114">
          <a:hlinkClick xmlns:r="http://schemas.openxmlformats.org/officeDocument/2006/relationships" r:id="rId1"/>
          <a:extLst>
            <a:ext uri="{FF2B5EF4-FFF2-40B4-BE49-F238E27FC236}">
              <a16:creationId xmlns:a16="http://schemas.microsoft.com/office/drawing/2014/main" id="{992C5866-8701-432A-B486-392746546FCC}"/>
            </a:ext>
          </a:extLst>
        </xdr:cNvPr>
        <xdr:cNvSpPr/>
      </xdr:nvSpPr>
      <xdr:spPr>
        <a:xfrm>
          <a:off x="61379100"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CEO</a:t>
          </a:r>
        </a:p>
      </xdr:txBody>
    </xdr:sp>
    <xdr:clientData/>
  </xdr:twoCellAnchor>
  <xdr:twoCellAnchor>
    <xdr:from>
      <xdr:col>46</xdr:col>
      <xdr:colOff>1048200</xdr:colOff>
      <xdr:row>0</xdr:row>
      <xdr:rowOff>10433</xdr:rowOff>
    </xdr:from>
    <xdr:to>
      <xdr:col>47</xdr:col>
      <xdr:colOff>420457</xdr:colOff>
      <xdr:row>0</xdr:row>
      <xdr:rowOff>379958</xdr:rowOff>
    </xdr:to>
    <xdr:sp macro="" textlink="">
      <xdr:nvSpPr>
        <xdr:cNvPr id="116" name="Rectangle: Rounded Corners 115">
          <a:hlinkClick xmlns:r="http://schemas.openxmlformats.org/officeDocument/2006/relationships" r:id="rId2"/>
          <a:extLst>
            <a:ext uri="{FF2B5EF4-FFF2-40B4-BE49-F238E27FC236}">
              <a16:creationId xmlns:a16="http://schemas.microsoft.com/office/drawing/2014/main" id="{3C25836A-A5D3-4103-9702-81A708739DBD}"/>
            </a:ext>
          </a:extLst>
        </xdr:cNvPr>
        <xdr:cNvSpPr/>
      </xdr:nvSpPr>
      <xdr:spPr>
        <a:xfrm>
          <a:off x="62427300" y="10433"/>
          <a:ext cx="781957"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HR</a:t>
          </a:r>
        </a:p>
      </xdr:txBody>
    </xdr:sp>
    <xdr:clientData/>
  </xdr:twoCellAnchor>
  <xdr:twoCellAnchor>
    <xdr:from>
      <xdr:col>47</xdr:col>
      <xdr:colOff>696600</xdr:colOff>
      <xdr:row>0</xdr:row>
      <xdr:rowOff>10433</xdr:rowOff>
    </xdr:from>
    <xdr:to>
      <xdr:col>48</xdr:col>
      <xdr:colOff>96676</xdr:colOff>
      <xdr:row>0</xdr:row>
      <xdr:rowOff>379958</xdr:rowOff>
    </xdr:to>
    <xdr:sp macro="" textlink="">
      <xdr:nvSpPr>
        <xdr:cNvPr id="117" name="Rectangle: Rounded Corners 116">
          <a:hlinkClick xmlns:r="http://schemas.openxmlformats.org/officeDocument/2006/relationships" r:id="rId3"/>
          <a:extLst>
            <a:ext uri="{FF2B5EF4-FFF2-40B4-BE49-F238E27FC236}">
              <a16:creationId xmlns:a16="http://schemas.microsoft.com/office/drawing/2014/main" id="{6D779EC7-9A10-4B68-A769-0164CEB76900}"/>
            </a:ext>
          </a:extLst>
        </xdr:cNvPr>
        <xdr:cNvSpPr/>
      </xdr:nvSpPr>
      <xdr:spPr>
        <a:xfrm>
          <a:off x="63485400" y="10433"/>
          <a:ext cx="1038376"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Operations</a:t>
          </a:r>
        </a:p>
      </xdr:txBody>
    </xdr:sp>
    <xdr:clientData/>
  </xdr:twoCellAnchor>
  <xdr:twoCellAnchor>
    <xdr:from>
      <xdr:col>48</xdr:col>
      <xdr:colOff>372819</xdr:colOff>
      <xdr:row>0</xdr:row>
      <xdr:rowOff>10433</xdr:rowOff>
    </xdr:from>
    <xdr:to>
      <xdr:col>49</xdr:col>
      <xdr:colOff>323834</xdr:colOff>
      <xdr:row>0</xdr:row>
      <xdr:rowOff>379958</xdr:rowOff>
    </xdr:to>
    <xdr:sp macro="" textlink="">
      <xdr:nvSpPr>
        <xdr:cNvPr id="118" name="Rectangle: Rounded Corners 117">
          <a:hlinkClick xmlns:r="http://schemas.openxmlformats.org/officeDocument/2006/relationships" r:id="rId4"/>
          <a:extLst>
            <a:ext uri="{FF2B5EF4-FFF2-40B4-BE49-F238E27FC236}">
              <a16:creationId xmlns:a16="http://schemas.microsoft.com/office/drawing/2014/main" id="{C428A7DF-67E6-4B25-92E0-7E8358467A52}"/>
            </a:ext>
          </a:extLst>
        </xdr:cNvPr>
        <xdr:cNvSpPr/>
      </xdr:nvSpPr>
      <xdr:spPr>
        <a:xfrm>
          <a:off x="64799919" y="10433"/>
          <a:ext cx="789215"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Finance</a:t>
          </a:r>
        </a:p>
      </xdr:txBody>
    </xdr:sp>
    <xdr:clientData/>
  </xdr:twoCellAnchor>
  <xdr:twoCellAnchor>
    <xdr:from>
      <xdr:col>49</xdr:col>
      <xdr:colOff>599977</xdr:colOff>
      <xdr:row>0</xdr:row>
      <xdr:rowOff>10433</xdr:rowOff>
    </xdr:from>
    <xdr:to>
      <xdr:col>49</xdr:col>
      <xdr:colOff>1372409</xdr:colOff>
      <xdr:row>0</xdr:row>
      <xdr:rowOff>379958</xdr:rowOff>
    </xdr:to>
    <xdr:sp macro="" textlink="">
      <xdr:nvSpPr>
        <xdr:cNvPr id="119" name="Rectangle: Rounded Corners 118">
          <a:hlinkClick xmlns:r="http://schemas.openxmlformats.org/officeDocument/2006/relationships" r:id="rId5"/>
          <a:extLst>
            <a:ext uri="{FF2B5EF4-FFF2-40B4-BE49-F238E27FC236}">
              <a16:creationId xmlns:a16="http://schemas.microsoft.com/office/drawing/2014/main" id="{2EA1AF9F-99C7-4B6B-99CE-8932445F44A2}"/>
            </a:ext>
          </a:extLst>
        </xdr:cNvPr>
        <xdr:cNvSpPr/>
      </xdr:nvSpPr>
      <xdr:spPr>
        <a:xfrm>
          <a:off x="65865277"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Medical</a:t>
          </a:r>
        </a:p>
      </xdr:txBody>
    </xdr:sp>
    <xdr:clientData/>
  </xdr:twoCellAnchor>
  <xdr:twoCellAnchor>
    <xdr:from>
      <xdr:col>49</xdr:col>
      <xdr:colOff>1640521</xdr:colOff>
      <xdr:row>0</xdr:row>
      <xdr:rowOff>13608</xdr:rowOff>
    </xdr:from>
    <xdr:to>
      <xdr:col>50</xdr:col>
      <xdr:colOff>722620</xdr:colOff>
      <xdr:row>0</xdr:row>
      <xdr:rowOff>376783</xdr:rowOff>
    </xdr:to>
    <xdr:sp macro="" textlink="">
      <xdr:nvSpPr>
        <xdr:cNvPr id="120" name="Rectangle: Rounded Corners 119">
          <a:hlinkClick xmlns:r="http://schemas.openxmlformats.org/officeDocument/2006/relationships" r:id="rId6"/>
          <a:extLst>
            <a:ext uri="{FF2B5EF4-FFF2-40B4-BE49-F238E27FC236}">
              <a16:creationId xmlns:a16="http://schemas.microsoft.com/office/drawing/2014/main" id="{CA8B4D5C-084B-40D4-968B-B5D6A443ACFE}"/>
            </a:ext>
          </a:extLst>
        </xdr:cNvPr>
        <xdr:cNvSpPr/>
      </xdr:nvSpPr>
      <xdr:spPr>
        <a:xfrm>
          <a:off x="66905821" y="13608"/>
          <a:ext cx="796599"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Nursing</a:t>
          </a:r>
        </a:p>
      </xdr:txBody>
    </xdr:sp>
    <xdr:clientData/>
  </xdr:twoCellAnchor>
  <xdr:twoCellAnchor>
    <xdr:from>
      <xdr:col>51</xdr:col>
      <xdr:colOff>58961</xdr:colOff>
      <xdr:row>0</xdr:row>
      <xdr:rowOff>13608</xdr:rowOff>
    </xdr:from>
    <xdr:to>
      <xdr:col>51</xdr:col>
      <xdr:colOff>828218</xdr:colOff>
      <xdr:row>0</xdr:row>
      <xdr:rowOff>376783</xdr:rowOff>
    </xdr:to>
    <xdr:sp macro="" textlink="">
      <xdr:nvSpPr>
        <xdr:cNvPr id="121" name="Rectangle: Rounded Corners 120">
          <a:hlinkClick xmlns:r="http://schemas.openxmlformats.org/officeDocument/2006/relationships" r:id="rId7"/>
          <a:extLst>
            <a:ext uri="{FF2B5EF4-FFF2-40B4-BE49-F238E27FC236}">
              <a16:creationId xmlns:a16="http://schemas.microsoft.com/office/drawing/2014/main" id="{0E44A505-3517-495F-8119-648AC4D7675A}"/>
            </a:ext>
          </a:extLst>
        </xdr:cNvPr>
        <xdr:cNvSpPr/>
      </xdr:nvSpPr>
      <xdr:spPr>
        <a:xfrm>
          <a:off x="67991261" y="13608"/>
          <a:ext cx="769257"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Digital</a:t>
          </a:r>
        </a:p>
      </xdr:txBody>
    </xdr:sp>
    <xdr:clientData/>
  </xdr:twoCellAnchor>
  <xdr:twoCellAnchor>
    <xdr:from>
      <xdr:col>61</xdr:col>
      <xdr:colOff>0</xdr:colOff>
      <xdr:row>0</xdr:row>
      <xdr:rowOff>10433</xdr:rowOff>
    </xdr:from>
    <xdr:to>
      <xdr:col>61</xdr:col>
      <xdr:colOff>772432</xdr:colOff>
      <xdr:row>0</xdr:row>
      <xdr:rowOff>379958</xdr:rowOff>
    </xdr:to>
    <xdr:sp macro="" textlink="">
      <xdr:nvSpPr>
        <xdr:cNvPr id="122" name="Rectangle: Rounded Corners 121">
          <a:hlinkClick xmlns:r="http://schemas.openxmlformats.org/officeDocument/2006/relationships" r:id="rId1"/>
          <a:extLst>
            <a:ext uri="{FF2B5EF4-FFF2-40B4-BE49-F238E27FC236}">
              <a16:creationId xmlns:a16="http://schemas.microsoft.com/office/drawing/2014/main" id="{118B94D1-5B1A-40BC-AE00-CC744DD476E7}"/>
            </a:ext>
          </a:extLst>
        </xdr:cNvPr>
        <xdr:cNvSpPr/>
      </xdr:nvSpPr>
      <xdr:spPr>
        <a:xfrm>
          <a:off x="80505300"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CEO</a:t>
          </a:r>
        </a:p>
      </xdr:txBody>
    </xdr:sp>
    <xdr:clientData/>
  </xdr:twoCellAnchor>
  <xdr:twoCellAnchor>
    <xdr:from>
      <xdr:col>61</xdr:col>
      <xdr:colOff>1048200</xdr:colOff>
      <xdr:row>0</xdr:row>
      <xdr:rowOff>10433</xdr:rowOff>
    </xdr:from>
    <xdr:to>
      <xdr:col>62</xdr:col>
      <xdr:colOff>306157</xdr:colOff>
      <xdr:row>0</xdr:row>
      <xdr:rowOff>379958</xdr:rowOff>
    </xdr:to>
    <xdr:sp macro="" textlink="">
      <xdr:nvSpPr>
        <xdr:cNvPr id="123" name="Rectangle: Rounded Corners 122">
          <a:hlinkClick xmlns:r="http://schemas.openxmlformats.org/officeDocument/2006/relationships" r:id="rId2"/>
          <a:extLst>
            <a:ext uri="{FF2B5EF4-FFF2-40B4-BE49-F238E27FC236}">
              <a16:creationId xmlns:a16="http://schemas.microsoft.com/office/drawing/2014/main" id="{F4776E54-C940-4536-A5DD-DCB94F3D286C}"/>
            </a:ext>
          </a:extLst>
        </xdr:cNvPr>
        <xdr:cNvSpPr/>
      </xdr:nvSpPr>
      <xdr:spPr>
        <a:xfrm>
          <a:off x="81553500" y="10433"/>
          <a:ext cx="781957"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HR</a:t>
          </a:r>
        </a:p>
      </xdr:txBody>
    </xdr:sp>
    <xdr:clientData/>
  </xdr:twoCellAnchor>
  <xdr:twoCellAnchor>
    <xdr:from>
      <xdr:col>62</xdr:col>
      <xdr:colOff>582300</xdr:colOff>
      <xdr:row>0</xdr:row>
      <xdr:rowOff>10433</xdr:rowOff>
    </xdr:from>
    <xdr:to>
      <xdr:col>62</xdr:col>
      <xdr:colOff>1620676</xdr:colOff>
      <xdr:row>0</xdr:row>
      <xdr:rowOff>379958</xdr:rowOff>
    </xdr:to>
    <xdr:sp macro="" textlink="">
      <xdr:nvSpPr>
        <xdr:cNvPr id="124" name="Rectangle: Rounded Corners 123">
          <a:hlinkClick xmlns:r="http://schemas.openxmlformats.org/officeDocument/2006/relationships" r:id="rId3"/>
          <a:extLst>
            <a:ext uri="{FF2B5EF4-FFF2-40B4-BE49-F238E27FC236}">
              <a16:creationId xmlns:a16="http://schemas.microsoft.com/office/drawing/2014/main" id="{818E1758-BF68-4DB3-879F-9FDC29C4702F}"/>
            </a:ext>
          </a:extLst>
        </xdr:cNvPr>
        <xdr:cNvSpPr/>
      </xdr:nvSpPr>
      <xdr:spPr>
        <a:xfrm>
          <a:off x="82611600" y="10433"/>
          <a:ext cx="1038376"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Operations</a:t>
          </a:r>
        </a:p>
      </xdr:txBody>
    </xdr:sp>
    <xdr:clientData/>
  </xdr:twoCellAnchor>
  <xdr:twoCellAnchor>
    <xdr:from>
      <xdr:col>63</xdr:col>
      <xdr:colOff>144219</xdr:colOff>
      <xdr:row>0</xdr:row>
      <xdr:rowOff>10433</xdr:rowOff>
    </xdr:from>
    <xdr:to>
      <xdr:col>64</xdr:col>
      <xdr:colOff>57134</xdr:colOff>
      <xdr:row>0</xdr:row>
      <xdr:rowOff>379958</xdr:rowOff>
    </xdr:to>
    <xdr:sp macro="" textlink="">
      <xdr:nvSpPr>
        <xdr:cNvPr id="125" name="Rectangle: Rounded Corners 124">
          <a:hlinkClick xmlns:r="http://schemas.openxmlformats.org/officeDocument/2006/relationships" r:id="rId4"/>
          <a:extLst>
            <a:ext uri="{FF2B5EF4-FFF2-40B4-BE49-F238E27FC236}">
              <a16:creationId xmlns:a16="http://schemas.microsoft.com/office/drawing/2014/main" id="{412BF42A-92B7-4B64-B429-0D60A49E9314}"/>
            </a:ext>
          </a:extLst>
        </xdr:cNvPr>
        <xdr:cNvSpPr/>
      </xdr:nvSpPr>
      <xdr:spPr>
        <a:xfrm>
          <a:off x="83926119" y="10433"/>
          <a:ext cx="789215"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Finance</a:t>
          </a:r>
        </a:p>
      </xdr:txBody>
    </xdr:sp>
    <xdr:clientData/>
  </xdr:twoCellAnchor>
  <xdr:twoCellAnchor>
    <xdr:from>
      <xdr:col>64</xdr:col>
      <xdr:colOff>333277</xdr:colOff>
      <xdr:row>0</xdr:row>
      <xdr:rowOff>10433</xdr:rowOff>
    </xdr:from>
    <xdr:to>
      <xdr:col>64</xdr:col>
      <xdr:colOff>1105709</xdr:colOff>
      <xdr:row>0</xdr:row>
      <xdr:rowOff>379958</xdr:rowOff>
    </xdr:to>
    <xdr:sp macro="" textlink="">
      <xdr:nvSpPr>
        <xdr:cNvPr id="126" name="Rectangle: Rounded Corners 125">
          <a:hlinkClick xmlns:r="http://schemas.openxmlformats.org/officeDocument/2006/relationships" r:id="rId5"/>
          <a:extLst>
            <a:ext uri="{FF2B5EF4-FFF2-40B4-BE49-F238E27FC236}">
              <a16:creationId xmlns:a16="http://schemas.microsoft.com/office/drawing/2014/main" id="{AFC5E4DD-B21E-47E6-AAED-68213E0204AA}"/>
            </a:ext>
          </a:extLst>
        </xdr:cNvPr>
        <xdr:cNvSpPr/>
      </xdr:nvSpPr>
      <xdr:spPr>
        <a:xfrm>
          <a:off x="84991477"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Medical</a:t>
          </a:r>
        </a:p>
      </xdr:txBody>
    </xdr:sp>
    <xdr:clientData/>
  </xdr:twoCellAnchor>
  <xdr:twoCellAnchor>
    <xdr:from>
      <xdr:col>64</xdr:col>
      <xdr:colOff>1373821</xdr:colOff>
      <xdr:row>0</xdr:row>
      <xdr:rowOff>13608</xdr:rowOff>
    </xdr:from>
    <xdr:to>
      <xdr:col>65</xdr:col>
      <xdr:colOff>379720</xdr:colOff>
      <xdr:row>0</xdr:row>
      <xdr:rowOff>376783</xdr:rowOff>
    </xdr:to>
    <xdr:sp macro="" textlink="">
      <xdr:nvSpPr>
        <xdr:cNvPr id="127" name="Rectangle: Rounded Corners 126">
          <a:hlinkClick xmlns:r="http://schemas.openxmlformats.org/officeDocument/2006/relationships" r:id="rId6"/>
          <a:extLst>
            <a:ext uri="{FF2B5EF4-FFF2-40B4-BE49-F238E27FC236}">
              <a16:creationId xmlns:a16="http://schemas.microsoft.com/office/drawing/2014/main" id="{6708CDEE-EADD-468E-B48B-B529BA1FF771}"/>
            </a:ext>
          </a:extLst>
        </xdr:cNvPr>
        <xdr:cNvSpPr/>
      </xdr:nvSpPr>
      <xdr:spPr>
        <a:xfrm>
          <a:off x="86032021" y="13608"/>
          <a:ext cx="796599"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Nursing</a:t>
          </a:r>
        </a:p>
      </xdr:txBody>
    </xdr:sp>
    <xdr:clientData/>
  </xdr:twoCellAnchor>
  <xdr:twoCellAnchor>
    <xdr:from>
      <xdr:col>65</xdr:col>
      <xdr:colOff>668561</xdr:colOff>
      <xdr:row>0</xdr:row>
      <xdr:rowOff>13608</xdr:rowOff>
    </xdr:from>
    <xdr:to>
      <xdr:col>66</xdr:col>
      <xdr:colOff>523418</xdr:colOff>
      <xdr:row>0</xdr:row>
      <xdr:rowOff>376783</xdr:rowOff>
    </xdr:to>
    <xdr:sp macro="" textlink="">
      <xdr:nvSpPr>
        <xdr:cNvPr id="128" name="Rectangle: Rounded Corners 127">
          <a:hlinkClick xmlns:r="http://schemas.openxmlformats.org/officeDocument/2006/relationships" r:id="rId7"/>
          <a:extLst>
            <a:ext uri="{FF2B5EF4-FFF2-40B4-BE49-F238E27FC236}">
              <a16:creationId xmlns:a16="http://schemas.microsoft.com/office/drawing/2014/main" id="{449B4847-55E2-450D-AD18-614CA3ABE812}"/>
            </a:ext>
          </a:extLst>
        </xdr:cNvPr>
        <xdr:cNvSpPr/>
      </xdr:nvSpPr>
      <xdr:spPr>
        <a:xfrm>
          <a:off x="87117461" y="13608"/>
          <a:ext cx="769257"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Digital</a:t>
          </a:r>
        </a:p>
      </xdr:txBody>
    </xdr:sp>
    <xdr:clientData/>
  </xdr:twoCellAnchor>
  <xdr:twoCellAnchor>
    <xdr:from>
      <xdr:col>76</xdr:col>
      <xdr:colOff>0</xdr:colOff>
      <xdr:row>0</xdr:row>
      <xdr:rowOff>10433</xdr:rowOff>
    </xdr:from>
    <xdr:to>
      <xdr:col>76</xdr:col>
      <xdr:colOff>772432</xdr:colOff>
      <xdr:row>0</xdr:row>
      <xdr:rowOff>379958</xdr:rowOff>
    </xdr:to>
    <xdr:sp macro="" textlink="">
      <xdr:nvSpPr>
        <xdr:cNvPr id="129" name="Rectangle: Rounded Corners 128">
          <a:hlinkClick xmlns:r="http://schemas.openxmlformats.org/officeDocument/2006/relationships" r:id="rId1"/>
          <a:extLst>
            <a:ext uri="{FF2B5EF4-FFF2-40B4-BE49-F238E27FC236}">
              <a16:creationId xmlns:a16="http://schemas.microsoft.com/office/drawing/2014/main" id="{2EC8E4C7-51A8-4FAE-8344-95B8B2AADD30}"/>
            </a:ext>
          </a:extLst>
        </xdr:cNvPr>
        <xdr:cNvSpPr/>
      </xdr:nvSpPr>
      <xdr:spPr>
        <a:xfrm>
          <a:off x="100088700"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CEO</a:t>
          </a:r>
        </a:p>
      </xdr:txBody>
    </xdr:sp>
    <xdr:clientData/>
  </xdr:twoCellAnchor>
  <xdr:twoCellAnchor>
    <xdr:from>
      <xdr:col>76</xdr:col>
      <xdr:colOff>1048200</xdr:colOff>
      <xdr:row>0</xdr:row>
      <xdr:rowOff>10433</xdr:rowOff>
    </xdr:from>
    <xdr:to>
      <xdr:col>77</xdr:col>
      <xdr:colOff>115657</xdr:colOff>
      <xdr:row>0</xdr:row>
      <xdr:rowOff>379958</xdr:rowOff>
    </xdr:to>
    <xdr:sp macro="" textlink="">
      <xdr:nvSpPr>
        <xdr:cNvPr id="130" name="Rectangle: Rounded Corners 129">
          <a:hlinkClick xmlns:r="http://schemas.openxmlformats.org/officeDocument/2006/relationships" r:id="rId2"/>
          <a:extLst>
            <a:ext uri="{FF2B5EF4-FFF2-40B4-BE49-F238E27FC236}">
              <a16:creationId xmlns:a16="http://schemas.microsoft.com/office/drawing/2014/main" id="{2BED5202-69CE-4B44-AA37-DBF1A34CC3B1}"/>
            </a:ext>
          </a:extLst>
        </xdr:cNvPr>
        <xdr:cNvSpPr/>
      </xdr:nvSpPr>
      <xdr:spPr>
        <a:xfrm>
          <a:off x="101136900" y="10433"/>
          <a:ext cx="781957"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HR</a:t>
          </a:r>
        </a:p>
      </xdr:txBody>
    </xdr:sp>
    <xdr:clientData/>
  </xdr:twoCellAnchor>
  <xdr:twoCellAnchor>
    <xdr:from>
      <xdr:col>77</xdr:col>
      <xdr:colOff>391800</xdr:colOff>
      <xdr:row>0</xdr:row>
      <xdr:rowOff>10433</xdr:rowOff>
    </xdr:from>
    <xdr:to>
      <xdr:col>77</xdr:col>
      <xdr:colOff>1430176</xdr:colOff>
      <xdr:row>0</xdr:row>
      <xdr:rowOff>379958</xdr:rowOff>
    </xdr:to>
    <xdr:sp macro="" textlink="">
      <xdr:nvSpPr>
        <xdr:cNvPr id="131" name="Rectangle: Rounded Corners 130">
          <a:hlinkClick xmlns:r="http://schemas.openxmlformats.org/officeDocument/2006/relationships" r:id="rId3"/>
          <a:extLst>
            <a:ext uri="{FF2B5EF4-FFF2-40B4-BE49-F238E27FC236}">
              <a16:creationId xmlns:a16="http://schemas.microsoft.com/office/drawing/2014/main" id="{72FFD2C7-E4D3-4844-9299-364FCA286ADC}"/>
            </a:ext>
          </a:extLst>
        </xdr:cNvPr>
        <xdr:cNvSpPr/>
      </xdr:nvSpPr>
      <xdr:spPr>
        <a:xfrm>
          <a:off x="102195000" y="10433"/>
          <a:ext cx="1038376"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Operations</a:t>
          </a:r>
        </a:p>
      </xdr:txBody>
    </xdr:sp>
    <xdr:clientData/>
  </xdr:twoCellAnchor>
  <xdr:twoCellAnchor>
    <xdr:from>
      <xdr:col>77</xdr:col>
      <xdr:colOff>1706319</xdr:colOff>
      <xdr:row>0</xdr:row>
      <xdr:rowOff>10433</xdr:rowOff>
    </xdr:from>
    <xdr:to>
      <xdr:col>78</xdr:col>
      <xdr:colOff>742934</xdr:colOff>
      <xdr:row>0</xdr:row>
      <xdr:rowOff>379958</xdr:rowOff>
    </xdr:to>
    <xdr:sp macro="" textlink="">
      <xdr:nvSpPr>
        <xdr:cNvPr id="132" name="Rectangle: Rounded Corners 131">
          <a:hlinkClick xmlns:r="http://schemas.openxmlformats.org/officeDocument/2006/relationships" r:id="rId4"/>
          <a:extLst>
            <a:ext uri="{FF2B5EF4-FFF2-40B4-BE49-F238E27FC236}">
              <a16:creationId xmlns:a16="http://schemas.microsoft.com/office/drawing/2014/main" id="{03A31551-D449-4F4C-A74C-1F7FE3CCC474}"/>
            </a:ext>
          </a:extLst>
        </xdr:cNvPr>
        <xdr:cNvSpPr/>
      </xdr:nvSpPr>
      <xdr:spPr>
        <a:xfrm>
          <a:off x="103509519" y="10433"/>
          <a:ext cx="789215"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Finance</a:t>
          </a:r>
        </a:p>
      </xdr:txBody>
    </xdr:sp>
    <xdr:clientData/>
  </xdr:twoCellAnchor>
  <xdr:twoCellAnchor>
    <xdr:from>
      <xdr:col>79</xdr:col>
      <xdr:colOff>257077</xdr:colOff>
      <xdr:row>0</xdr:row>
      <xdr:rowOff>10433</xdr:rowOff>
    </xdr:from>
    <xdr:to>
      <xdr:col>79</xdr:col>
      <xdr:colOff>1029509</xdr:colOff>
      <xdr:row>0</xdr:row>
      <xdr:rowOff>379958</xdr:rowOff>
    </xdr:to>
    <xdr:sp macro="" textlink="">
      <xdr:nvSpPr>
        <xdr:cNvPr id="133" name="Rectangle: Rounded Corners 132">
          <a:hlinkClick xmlns:r="http://schemas.openxmlformats.org/officeDocument/2006/relationships" r:id="rId5"/>
          <a:extLst>
            <a:ext uri="{FF2B5EF4-FFF2-40B4-BE49-F238E27FC236}">
              <a16:creationId xmlns:a16="http://schemas.microsoft.com/office/drawing/2014/main" id="{27970EB6-E72F-4745-BD3A-EBEFBDDD1D53}"/>
            </a:ext>
          </a:extLst>
        </xdr:cNvPr>
        <xdr:cNvSpPr/>
      </xdr:nvSpPr>
      <xdr:spPr>
        <a:xfrm>
          <a:off x="104574877"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Medical</a:t>
          </a:r>
        </a:p>
      </xdr:txBody>
    </xdr:sp>
    <xdr:clientData/>
  </xdr:twoCellAnchor>
  <xdr:twoCellAnchor>
    <xdr:from>
      <xdr:col>79</xdr:col>
      <xdr:colOff>1297621</xdr:colOff>
      <xdr:row>0</xdr:row>
      <xdr:rowOff>13608</xdr:rowOff>
    </xdr:from>
    <xdr:to>
      <xdr:col>80</xdr:col>
      <xdr:colOff>303520</xdr:colOff>
      <xdr:row>0</xdr:row>
      <xdr:rowOff>376783</xdr:rowOff>
    </xdr:to>
    <xdr:sp macro="" textlink="">
      <xdr:nvSpPr>
        <xdr:cNvPr id="134" name="Rectangle: Rounded Corners 133">
          <a:hlinkClick xmlns:r="http://schemas.openxmlformats.org/officeDocument/2006/relationships" r:id="rId6"/>
          <a:extLst>
            <a:ext uri="{FF2B5EF4-FFF2-40B4-BE49-F238E27FC236}">
              <a16:creationId xmlns:a16="http://schemas.microsoft.com/office/drawing/2014/main" id="{37C2DBDB-FA63-499A-9873-E6059FF6A45A}"/>
            </a:ext>
          </a:extLst>
        </xdr:cNvPr>
        <xdr:cNvSpPr/>
      </xdr:nvSpPr>
      <xdr:spPr>
        <a:xfrm>
          <a:off x="105615421" y="13608"/>
          <a:ext cx="796599"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Nursing</a:t>
          </a:r>
        </a:p>
      </xdr:txBody>
    </xdr:sp>
    <xdr:clientData/>
  </xdr:twoCellAnchor>
  <xdr:twoCellAnchor>
    <xdr:from>
      <xdr:col>80</xdr:col>
      <xdr:colOff>592361</xdr:colOff>
      <xdr:row>0</xdr:row>
      <xdr:rowOff>13608</xdr:rowOff>
    </xdr:from>
    <xdr:to>
      <xdr:col>81</xdr:col>
      <xdr:colOff>371018</xdr:colOff>
      <xdr:row>0</xdr:row>
      <xdr:rowOff>376783</xdr:rowOff>
    </xdr:to>
    <xdr:sp macro="" textlink="">
      <xdr:nvSpPr>
        <xdr:cNvPr id="135" name="Rectangle: Rounded Corners 134">
          <a:hlinkClick xmlns:r="http://schemas.openxmlformats.org/officeDocument/2006/relationships" r:id="rId7"/>
          <a:extLst>
            <a:ext uri="{FF2B5EF4-FFF2-40B4-BE49-F238E27FC236}">
              <a16:creationId xmlns:a16="http://schemas.microsoft.com/office/drawing/2014/main" id="{079F7FEB-E85F-4801-9A28-8F52DE59276F}"/>
            </a:ext>
          </a:extLst>
        </xdr:cNvPr>
        <xdr:cNvSpPr/>
      </xdr:nvSpPr>
      <xdr:spPr>
        <a:xfrm>
          <a:off x="106700861" y="13608"/>
          <a:ext cx="769257"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Digital</a:t>
          </a:r>
        </a:p>
      </xdr:txBody>
    </xdr:sp>
    <xdr:clientData/>
  </xdr:twoCellAnchor>
  <xdr:twoCellAnchor>
    <xdr:from>
      <xdr:col>91</xdr:col>
      <xdr:colOff>0</xdr:colOff>
      <xdr:row>0</xdr:row>
      <xdr:rowOff>10433</xdr:rowOff>
    </xdr:from>
    <xdr:to>
      <xdr:col>91</xdr:col>
      <xdr:colOff>772432</xdr:colOff>
      <xdr:row>0</xdr:row>
      <xdr:rowOff>379958</xdr:rowOff>
    </xdr:to>
    <xdr:sp macro="" textlink="">
      <xdr:nvSpPr>
        <xdr:cNvPr id="136" name="Rectangle: Rounded Corners 135">
          <a:hlinkClick xmlns:r="http://schemas.openxmlformats.org/officeDocument/2006/relationships" r:id="rId1"/>
          <a:extLst>
            <a:ext uri="{FF2B5EF4-FFF2-40B4-BE49-F238E27FC236}">
              <a16:creationId xmlns:a16="http://schemas.microsoft.com/office/drawing/2014/main" id="{0A59B023-CEEE-406F-A2EC-C1F9F2AD6977}"/>
            </a:ext>
          </a:extLst>
        </xdr:cNvPr>
        <xdr:cNvSpPr/>
      </xdr:nvSpPr>
      <xdr:spPr>
        <a:xfrm>
          <a:off x="120205500"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CEO</a:t>
          </a:r>
        </a:p>
      </xdr:txBody>
    </xdr:sp>
    <xdr:clientData/>
  </xdr:twoCellAnchor>
  <xdr:twoCellAnchor>
    <xdr:from>
      <xdr:col>91</xdr:col>
      <xdr:colOff>1048200</xdr:colOff>
      <xdr:row>0</xdr:row>
      <xdr:rowOff>10433</xdr:rowOff>
    </xdr:from>
    <xdr:to>
      <xdr:col>92</xdr:col>
      <xdr:colOff>268057</xdr:colOff>
      <xdr:row>0</xdr:row>
      <xdr:rowOff>379958</xdr:rowOff>
    </xdr:to>
    <xdr:sp macro="" textlink="">
      <xdr:nvSpPr>
        <xdr:cNvPr id="137" name="Rectangle: Rounded Corners 136">
          <a:hlinkClick xmlns:r="http://schemas.openxmlformats.org/officeDocument/2006/relationships" r:id="rId2"/>
          <a:extLst>
            <a:ext uri="{FF2B5EF4-FFF2-40B4-BE49-F238E27FC236}">
              <a16:creationId xmlns:a16="http://schemas.microsoft.com/office/drawing/2014/main" id="{8BB11561-B35A-442D-9375-39D1CAFE416E}"/>
            </a:ext>
          </a:extLst>
        </xdr:cNvPr>
        <xdr:cNvSpPr/>
      </xdr:nvSpPr>
      <xdr:spPr>
        <a:xfrm>
          <a:off x="121253700" y="10433"/>
          <a:ext cx="781957"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HR</a:t>
          </a:r>
        </a:p>
      </xdr:txBody>
    </xdr:sp>
    <xdr:clientData/>
  </xdr:twoCellAnchor>
  <xdr:twoCellAnchor>
    <xdr:from>
      <xdr:col>92</xdr:col>
      <xdr:colOff>544200</xdr:colOff>
      <xdr:row>0</xdr:row>
      <xdr:rowOff>10433</xdr:rowOff>
    </xdr:from>
    <xdr:to>
      <xdr:col>92</xdr:col>
      <xdr:colOff>1582576</xdr:colOff>
      <xdr:row>0</xdr:row>
      <xdr:rowOff>379958</xdr:rowOff>
    </xdr:to>
    <xdr:sp macro="" textlink="">
      <xdr:nvSpPr>
        <xdr:cNvPr id="138" name="Rectangle: Rounded Corners 137">
          <a:hlinkClick xmlns:r="http://schemas.openxmlformats.org/officeDocument/2006/relationships" r:id="rId3"/>
          <a:extLst>
            <a:ext uri="{FF2B5EF4-FFF2-40B4-BE49-F238E27FC236}">
              <a16:creationId xmlns:a16="http://schemas.microsoft.com/office/drawing/2014/main" id="{28CCDDA8-67AA-4AE4-B422-9A53829E4400}"/>
            </a:ext>
          </a:extLst>
        </xdr:cNvPr>
        <xdr:cNvSpPr/>
      </xdr:nvSpPr>
      <xdr:spPr>
        <a:xfrm>
          <a:off x="122311800" y="10433"/>
          <a:ext cx="1038376"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Operations</a:t>
          </a:r>
        </a:p>
      </xdr:txBody>
    </xdr:sp>
    <xdr:clientData/>
  </xdr:twoCellAnchor>
  <xdr:twoCellAnchor>
    <xdr:from>
      <xdr:col>93</xdr:col>
      <xdr:colOff>106119</xdr:colOff>
      <xdr:row>0</xdr:row>
      <xdr:rowOff>10433</xdr:rowOff>
    </xdr:from>
    <xdr:to>
      <xdr:col>93</xdr:col>
      <xdr:colOff>895334</xdr:colOff>
      <xdr:row>0</xdr:row>
      <xdr:rowOff>379958</xdr:rowOff>
    </xdr:to>
    <xdr:sp macro="" textlink="">
      <xdr:nvSpPr>
        <xdr:cNvPr id="139" name="Rectangle: Rounded Corners 138">
          <a:hlinkClick xmlns:r="http://schemas.openxmlformats.org/officeDocument/2006/relationships" r:id="rId4"/>
          <a:extLst>
            <a:ext uri="{FF2B5EF4-FFF2-40B4-BE49-F238E27FC236}">
              <a16:creationId xmlns:a16="http://schemas.microsoft.com/office/drawing/2014/main" id="{1B4B91A9-3B70-4A79-86F5-8830C7861600}"/>
            </a:ext>
          </a:extLst>
        </xdr:cNvPr>
        <xdr:cNvSpPr/>
      </xdr:nvSpPr>
      <xdr:spPr>
        <a:xfrm>
          <a:off x="123626319" y="10433"/>
          <a:ext cx="789215"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Finance</a:t>
          </a:r>
        </a:p>
      </xdr:txBody>
    </xdr:sp>
    <xdr:clientData/>
  </xdr:twoCellAnchor>
  <xdr:twoCellAnchor>
    <xdr:from>
      <xdr:col>94</xdr:col>
      <xdr:colOff>257077</xdr:colOff>
      <xdr:row>0</xdr:row>
      <xdr:rowOff>10433</xdr:rowOff>
    </xdr:from>
    <xdr:to>
      <xdr:col>94</xdr:col>
      <xdr:colOff>1029509</xdr:colOff>
      <xdr:row>0</xdr:row>
      <xdr:rowOff>379958</xdr:rowOff>
    </xdr:to>
    <xdr:sp macro="" textlink="">
      <xdr:nvSpPr>
        <xdr:cNvPr id="140" name="Rectangle: Rounded Corners 139">
          <a:hlinkClick xmlns:r="http://schemas.openxmlformats.org/officeDocument/2006/relationships" r:id="rId5"/>
          <a:extLst>
            <a:ext uri="{FF2B5EF4-FFF2-40B4-BE49-F238E27FC236}">
              <a16:creationId xmlns:a16="http://schemas.microsoft.com/office/drawing/2014/main" id="{74DC6972-0B22-4366-B81C-5C969D0679DA}"/>
            </a:ext>
          </a:extLst>
        </xdr:cNvPr>
        <xdr:cNvSpPr/>
      </xdr:nvSpPr>
      <xdr:spPr>
        <a:xfrm>
          <a:off x="124691677"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Medical</a:t>
          </a:r>
        </a:p>
      </xdr:txBody>
    </xdr:sp>
    <xdr:clientData/>
  </xdr:twoCellAnchor>
  <xdr:twoCellAnchor>
    <xdr:from>
      <xdr:col>94</xdr:col>
      <xdr:colOff>1297621</xdr:colOff>
      <xdr:row>0</xdr:row>
      <xdr:rowOff>13608</xdr:rowOff>
    </xdr:from>
    <xdr:to>
      <xdr:col>95</xdr:col>
      <xdr:colOff>303520</xdr:colOff>
      <xdr:row>0</xdr:row>
      <xdr:rowOff>376783</xdr:rowOff>
    </xdr:to>
    <xdr:sp macro="" textlink="">
      <xdr:nvSpPr>
        <xdr:cNvPr id="141" name="Rectangle: Rounded Corners 140">
          <a:hlinkClick xmlns:r="http://schemas.openxmlformats.org/officeDocument/2006/relationships" r:id="rId6"/>
          <a:extLst>
            <a:ext uri="{FF2B5EF4-FFF2-40B4-BE49-F238E27FC236}">
              <a16:creationId xmlns:a16="http://schemas.microsoft.com/office/drawing/2014/main" id="{9E3FC230-2D0D-46B7-B56A-B4DE1766BA09}"/>
            </a:ext>
          </a:extLst>
        </xdr:cNvPr>
        <xdr:cNvSpPr/>
      </xdr:nvSpPr>
      <xdr:spPr>
        <a:xfrm>
          <a:off x="125732221" y="13608"/>
          <a:ext cx="796599"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Nursing</a:t>
          </a:r>
        </a:p>
      </xdr:txBody>
    </xdr:sp>
    <xdr:clientData/>
  </xdr:twoCellAnchor>
  <xdr:twoCellAnchor>
    <xdr:from>
      <xdr:col>95</xdr:col>
      <xdr:colOff>592361</xdr:colOff>
      <xdr:row>0</xdr:row>
      <xdr:rowOff>13608</xdr:rowOff>
    </xdr:from>
    <xdr:to>
      <xdr:col>96</xdr:col>
      <xdr:colOff>409118</xdr:colOff>
      <xdr:row>0</xdr:row>
      <xdr:rowOff>376783</xdr:rowOff>
    </xdr:to>
    <xdr:sp macro="" textlink="">
      <xdr:nvSpPr>
        <xdr:cNvPr id="142" name="Rectangle: Rounded Corners 141">
          <a:hlinkClick xmlns:r="http://schemas.openxmlformats.org/officeDocument/2006/relationships" r:id="rId7"/>
          <a:extLst>
            <a:ext uri="{FF2B5EF4-FFF2-40B4-BE49-F238E27FC236}">
              <a16:creationId xmlns:a16="http://schemas.microsoft.com/office/drawing/2014/main" id="{7A6332D3-6632-44A9-B6A2-90139B8BF661}"/>
            </a:ext>
          </a:extLst>
        </xdr:cNvPr>
        <xdr:cNvSpPr/>
      </xdr:nvSpPr>
      <xdr:spPr>
        <a:xfrm>
          <a:off x="126817661" y="13608"/>
          <a:ext cx="769257"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Digital</a:t>
          </a:r>
        </a:p>
      </xdr:txBody>
    </xdr:sp>
    <xdr:clientData/>
  </xdr:twoCellAnchor>
  <xdr:twoCellAnchor>
    <xdr:from>
      <xdr:col>106</xdr:col>
      <xdr:colOff>0</xdr:colOff>
      <xdr:row>0</xdr:row>
      <xdr:rowOff>10433</xdr:rowOff>
    </xdr:from>
    <xdr:to>
      <xdr:col>106</xdr:col>
      <xdr:colOff>772432</xdr:colOff>
      <xdr:row>0</xdr:row>
      <xdr:rowOff>379958</xdr:rowOff>
    </xdr:to>
    <xdr:sp macro="" textlink="">
      <xdr:nvSpPr>
        <xdr:cNvPr id="143" name="Rectangle: Rounded Corners 142">
          <a:hlinkClick xmlns:r="http://schemas.openxmlformats.org/officeDocument/2006/relationships" r:id="rId1"/>
          <a:extLst>
            <a:ext uri="{FF2B5EF4-FFF2-40B4-BE49-F238E27FC236}">
              <a16:creationId xmlns:a16="http://schemas.microsoft.com/office/drawing/2014/main" id="{9E73F6AF-E149-4774-97F6-AD1618CDD4D7}"/>
            </a:ext>
          </a:extLst>
        </xdr:cNvPr>
        <xdr:cNvSpPr/>
      </xdr:nvSpPr>
      <xdr:spPr>
        <a:xfrm>
          <a:off x="140131800"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CEO</a:t>
          </a:r>
        </a:p>
      </xdr:txBody>
    </xdr:sp>
    <xdr:clientData/>
  </xdr:twoCellAnchor>
  <xdr:twoCellAnchor>
    <xdr:from>
      <xdr:col>106</xdr:col>
      <xdr:colOff>1048200</xdr:colOff>
      <xdr:row>0</xdr:row>
      <xdr:rowOff>10433</xdr:rowOff>
    </xdr:from>
    <xdr:to>
      <xdr:col>107</xdr:col>
      <xdr:colOff>268057</xdr:colOff>
      <xdr:row>0</xdr:row>
      <xdr:rowOff>379958</xdr:rowOff>
    </xdr:to>
    <xdr:sp macro="" textlink="">
      <xdr:nvSpPr>
        <xdr:cNvPr id="144" name="Rectangle: Rounded Corners 143">
          <a:hlinkClick xmlns:r="http://schemas.openxmlformats.org/officeDocument/2006/relationships" r:id="rId2"/>
          <a:extLst>
            <a:ext uri="{FF2B5EF4-FFF2-40B4-BE49-F238E27FC236}">
              <a16:creationId xmlns:a16="http://schemas.microsoft.com/office/drawing/2014/main" id="{C5C836EC-7CDD-4A36-93F7-77ADDC6E157A}"/>
            </a:ext>
          </a:extLst>
        </xdr:cNvPr>
        <xdr:cNvSpPr/>
      </xdr:nvSpPr>
      <xdr:spPr>
        <a:xfrm>
          <a:off x="141180000" y="10433"/>
          <a:ext cx="781957"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HR</a:t>
          </a:r>
        </a:p>
      </xdr:txBody>
    </xdr:sp>
    <xdr:clientData/>
  </xdr:twoCellAnchor>
  <xdr:twoCellAnchor>
    <xdr:from>
      <xdr:col>107</xdr:col>
      <xdr:colOff>544200</xdr:colOff>
      <xdr:row>0</xdr:row>
      <xdr:rowOff>10433</xdr:rowOff>
    </xdr:from>
    <xdr:to>
      <xdr:col>107</xdr:col>
      <xdr:colOff>1582576</xdr:colOff>
      <xdr:row>0</xdr:row>
      <xdr:rowOff>379958</xdr:rowOff>
    </xdr:to>
    <xdr:sp macro="" textlink="">
      <xdr:nvSpPr>
        <xdr:cNvPr id="145" name="Rectangle: Rounded Corners 144">
          <a:hlinkClick xmlns:r="http://schemas.openxmlformats.org/officeDocument/2006/relationships" r:id="rId3"/>
          <a:extLst>
            <a:ext uri="{FF2B5EF4-FFF2-40B4-BE49-F238E27FC236}">
              <a16:creationId xmlns:a16="http://schemas.microsoft.com/office/drawing/2014/main" id="{20C6BE9A-713B-4E37-828C-8624C885A6EB}"/>
            </a:ext>
          </a:extLst>
        </xdr:cNvPr>
        <xdr:cNvSpPr/>
      </xdr:nvSpPr>
      <xdr:spPr>
        <a:xfrm>
          <a:off x="142238100" y="10433"/>
          <a:ext cx="1038376"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Operations</a:t>
          </a:r>
        </a:p>
      </xdr:txBody>
    </xdr:sp>
    <xdr:clientData/>
  </xdr:twoCellAnchor>
  <xdr:twoCellAnchor>
    <xdr:from>
      <xdr:col>108</xdr:col>
      <xdr:colOff>106119</xdr:colOff>
      <xdr:row>0</xdr:row>
      <xdr:rowOff>10433</xdr:rowOff>
    </xdr:from>
    <xdr:to>
      <xdr:col>108</xdr:col>
      <xdr:colOff>895334</xdr:colOff>
      <xdr:row>0</xdr:row>
      <xdr:rowOff>379958</xdr:rowOff>
    </xdr:to>
    <xdr:sp macro="" textlink="">
      <xdr:nvSpPr>
        <xdr:cNvPr id="146" name="Rectangle: Rounded Corners 145">
          <a:hlinkClick xmlns:r="http://schemas.openxmlformats.org/officeDocument/2006/relationships" r:id="rId4"/>
          <a:extLst>
            <a:ext uri="{FF2B5EF4-FFF2-40B4-BE49-F238E27FC236}">
              <a16:creationId xmlns:a16="http://schemas.microsoft.com/office/drawing/2014/main" id="{36FD305A-4D61-4214-A7F3-8DF75FAC9755}"/>
            </a:ext>
          </a:extLst>
        </xdr:cNvPr>
        <xdr:cNvSpPr/>
      </xdr:nvSpPr>
      <xdr:spPr>
        <a:xfrm>
          <a:off x="143552619" y="10433"/>
          <a:ext cx="789215"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Finance</a:t>
          </a:r>
        </a:p>
      </xdr:txBody>
    </xdr:sp>
    <xdr:clientData/>
  </xdr:twoCellAnchor>
  <xdr:twoCellAnchor>
    <xdr:from>
      <xdr:col>109</xdr:col>
      <xdr:colOff>257077</xdr:colOff>
      <xdr:row>0</xdr:row>
      <xdr:rowOff>10433</xdr:rowOff>
    </xdr:from>
    <xdr:to>
      <xdr:col>109</xdr:col>
      <xdr:colOff>1029509</xdr:colOff>
      <xdr:row>0</xdr:row>
      <xdr:rowOff>379958</xdr:rowOff>
    </xdr:to>
    <xdr:sp macro="" textlink="">
      <xdr:nvSpPr>
        <xdr:cNvPr id="147" name="Rectangle: Rounded Corners 146">
          <a:hlinkClick xmlns:r="http://schemas.openxmlformats.org/officeDocument/2006/relationships" r:id="rId5"/>
          <a:extLst>
            <a:ext uri="{FF2B5EF4-FFF2-40B4-BE49-F238E27FC236}">
              <a16:creationId xmlns:a16="http://schemas.microsoft.com/office/drawing/2014/main" id="{2E573B74-D0EE-438E-9F4D-C191A7E9E09A}"/>
            </a:ext>
          </a:extLst>
        </xdr:cNvPr>
        <xdr:cNvSpPr/>
      </xdr:nvSpPr>
      <xdr:spPr>
        <a:xfrm>
          <a:off x="144617977" y="10433"/>
          <a:ext cx="772432" cy="36952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Medical</a:t>
          </a:r>
        </a:p>
      </xdr:txBody>
    </xdr:sp>
    <xdr:clientData/>
  </xdr:twoCellAnchor>
  <xdr:twoCellAnchor>
    <xdr:from>
      <xdr:col>109</xdr:col>
      <xdr:colOff>1297621</xdr:colOff>
      <xdr:row>0</xdr:row>
      <xdr:rowOff>13608</xdr:rowOff>
    </xdr:from>
    <xdr:to>
      <xdr:col>110</xdr:col>
      <xdr:colOff>303520</xdr:colOff>
      <xdr:row>0</xdr:row>
      <xdr:rowOff>376783</xdr:rowOff>
    </xdr:to>
    <xdr:sp macro="" textlink="">
      <xdr:nvSpPr>
        <xdr:cNvPr id="148" name="Rectangle: Rounded Corners 147">
          <a:hlinkClick xmlns:r="http://schemas.openxmlformats.org/officeDocument/2006/relationships" r:id="rId6"/>
          <a:extLst>
            <a:ext uri="{FF2B5EF4-FFF2-40B4-BE49-F238E27FC236}">
              <a16:creationId xmlns:a16="http://schemas.microsoft.com/office/drawing/2014/main" id="{AEBF96E9-E53C-4F08-A360-75B45ED19B2A}"/>
            </a:ext>
          </a:extLst>
        </xdr:cNvPr>
        <xdr:cNvSpPr/>
      </xdr:nvSpPr>
      <xdr:spPr>
        <a:xfrm>
          <a:off x="145658521" y="13608"/>
          <a:ext cx="796599"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Nursing</a:t>
          </a:r>
        </a:p>
      </xdr:txBody>
    </xdr:sp>
    <xdr:clientData/>
  </xdr:twoCellAnchor>
  <xdr:twoCellAnchor>
    <xdr:from>
      <xdr:col>110</xdr:col>
      <xdr:colOff>592361</xdr:colOff>
      <xdr:row>0</xdr:row>
      <xdr:rowOff>13608</xdr:rowOff>
    </xdr:from>
    <xdr:to>
      <xdr:col>111</xdr:col>
      <xdr:colOff>409118</xdr:colOff>
      <xdr:row>0</xdr:row>
      <xdr:rowOff>376783</xdr:rowOff>
    </xdr:to>
    <xdr:sp macro="" textlink="">
      <xdr:nvSpPr>
        <xdr:cNvPr id="149" name="Rectangle: Rounded Corners 148">
          <a:hlinkClick xmlns:r="http://schemas.openxmlformats.org/officeDocument/2006/relationships" r:id="rId7"/>
          <a:extLst>
            <a:ext uri="{FF2B5EF4-FFF2-40B4-BE49-F238E27FC236}">
              <a16:creationId xmlns:a16="http://schemas.microsoft.com/office/drawing/2014/main" id="{B44239AE-E182-4736-B1A5-22750E382839}"/>
            </a:ext>
          </a:extLst>
        </xdr:cNvPr>
        <xdr:cNvSpPr/>
      </xdr:nvSpPr>
      <xdr:spPr>
        <a:xfrm>
          <a:off x="146743961" y="13608"/>
          <a:ext cx="769257"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Digital</a:t>
          </a:r>
        </a:p>
      </xdr:txBody>
    </xdr:sp>
    <xdr:clientData/>
  </xdr:twoCellAnchor>
  <xdr:twoCellAnchor>
    <xdr:from>
      <xdr:col>96</xdr:col>
      <xdr:colOff>673100</xdr:colOff>
      <xdr:row>0</xdr:row>
      <xdr:rowOff>13608</xdr:rowOff>
    </xdr:from>
    <xdr:to>
      <xdr:col>97</xdr:col>
      <xdr:colOff>782414</xdr:colOff>
      <xdr:row>0</xdr:row>
      <xdr:rowOff>376783</xdr:rowOff>
    </xdr:to>
    <xdr:sp macro="" textlink="">
      <xdr:nvSpPr>
        <xdr:cNvPr id="152" name="Rectangle: Rounded Corners 151">
          <a:hlinkClick xmlns:r="http://schemas.openxmlformats.org/officeDocument/2006/relationships" r:id="rId8"/>
          <a:extLst>
            <a:ext uri="{FF2B5EF4-FFF2-40B4-BE49-F238E27FC236}">
              <a16:creationId xmlns:a16="http://schemas.microsoft.com/office/drawing/2014/main" id="{964D41B1-A465-47F8-A23A-DFAD63F57B99}"/>
            </a:ext>
          </a:extLst>
        </xdr:cNvPr>
        <xdr:cNvSpPr/>
      </xdr:nvSpPr>
      <xdr:spPr>
        <a:xfrm>
          <a:off x="127850900" y="13608"/>
          <a:ext cx="1480914"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Non</a:t>
          </a:r>
          <a:r>
            <a:rPr lang="en-GB" sz="1100" b="1" baseline="0">
              <a:latin typeface="Arial" panose="020B0604020202020204" pitchFamily="34" charset="0"/>
              <a:cs typeface="Arial" panose="020B0604020202020204" pitchFamily="34" charset="0"/>
            </a:rPr>
            <a:t>-Executive</a:t>
          </a:r>
          <a:endParaRPr lang="en-GB" sz="1100" b="1">
            <a:latin typeface="Arial" panose="020B0604020202020204" pitchFamily="34" charset="0"/>
            <a:cs typeface="Arial" panose="020B0604020202020204" pitchFamily="34" charset="0"/>
          </a:endParaRPr>
        </a:p>
      </xdr:txBody>
    </xdr:sp>
    <xdr:clientData/>
  </xdr:twoCellAnchor>
  <xdr:twoCellAnchor>
    <xdr:from>
      <xdr:col>81</xdr:col>
      <xdr:colOff>666750</xdr:colOff>
      <xdr:row>0</xdr:row>
      <xdr:rowOff>13608</xdr:rowOff>
    </xdr:from>
    <xdr:to>
      <xdr:col>82</xdr:col>
      <xdr:colOff>715739</xdr:colOff>
      <xdr:row>0</xdr:row>
      <xdr:rowOff>376783</xdr:rowOff>
    </xdr:to>
    <xdr:sp macro="" textlink="">
      <xdr:nvSpPr>
        <xdr:cNvPr id="153" name="Rectangle: Rounded Corners 152">
          <a:hlinkClick xmlns:r="http://schemas.openxmlformats.org/officeDocument/2006/relationships" r:id="rId8"/>
          <a:extLst>
            <a:ext uri="{FF2B5EF4-FFF2-40B4-BE49-F238E27FC236}">
              <a16:creationId xmlns:a16="http://schemas.microsoft.com/office/drawing/2014/main" id="{1C9D13EC-CEE1-48C0-BFF0-B0B8D6F2CD71}"/>
            </a:ext>
          </a:extLst>
        </xdr:cNvPr>
        <xdr:cNvSpPr/>
      </xdr:nvSpPr>
      <xdr:spPr>
        <a:xfrm>
          <a:off x="107765850" y="13608"/>
          <a:ext cx="1458689"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Non</a:t>
          </a:r>
          <a:r>
            <a:rPr lang="en-GB" sz="1100" b="1" baseline="0">
              <a:latin typeface="Arial" panose="020B0604020202020204" pitchFamily="34" charset="0"/>
              <a:cs typeface="Arial" panose="020B0604020202020204" pitchFamily="34" charset="0"/>
            </a:rPr>
            <a:t>-Executive</a:t>
          </a:r>
          <a:endParaRPr lang="en-GB" sz="1100" b="1">
            <a:latin typeface="Arial" panose="020B0604020202020204" pitchFamily="34" charset="0"/>
            <a:cs typeface="Arial" panose="020B0604020202020204" pitchFamily="34" charset="0"/>
          </a:endParaRPr>
        </a:p>
      </xdr:txBody>
    </xdr:sp>
    <xdr:clientData/>
  </xdr:twoCellAnchor>
  <xdr:twoCellAnchor>
    <xdr:from>
      <xdr:col>66</xdr:col>
      <xdr:colOff>828857</xdr:colOff>
      <xdr:row>0</xdr:row>
      <xdr:rowOff>13608</xdr:rowOff>
    </xdr:from>
    <xdr:to>
      <xdr:col>67</xdr:col>
      <xdr:colOff>1075817</xdr:colOff>
      <xdr:row>0</xdr:row>
      <xdr:rowOff>376783</xdr:rowOff>
    </xdr:to>
    <xdr:sp macro="" textlink="">
      <xdr:nvSpPr>
        <xdr:cNvPr id="154" name="Rectangle: Rounded Corners 153">
          <a:hlinkClick xmlns:r="http://schemas.openxmlformats.org/officeDocument/2006/relationships" r:id="rId8"/>
          <a:extLst>
            <a:ext uri="{FF2B5EF4-FFF2-40B4-BE49-F238E27FC236}">
              <a16:creationId xmlns:a16="http://schemas.microsoft.com/office/drawing/2014/main" id="{8D0003F2-5873-4BA6-9041-A056B285152F}"/>
            </a:ext>
          </a:extLst>
        </xdr:cNvPr>
        <xdr:cNvSpPr/>
      </xdr:nvSpPr>
      <xdr:spPr>
        <a:xfrm>
          <a:off x="88192157" y="13608"/>
          <a:ext cx="1466160"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Non</a:t>
          </a:r>
          <a:r>
            <a:rPr lang="en-GB" sz="1100" b="1" baseline="0">
              <a:latin typeface="Arial" panose="020B0604020202020204" pitchFamily="34" charset="0"/>
              <a:cs typeface="Arial" panose="020B0604020202020204" pitchFamily="34" charset="0"/>
            </a:rPr>
            <a:t>-Executive</a:t>
          </a:r>
          <a:endParaRPr lang="en-GB" sz="1100" b="1">
            <a:latin typeface="Arial" panose="020B0604020202020204" pitchFamily="34" charset="0"/>
            <a:cs typeface="Arial" panose="020B0604020202020204" pitchFamily="34" charset="0"/>
          </a:endParaRPr>
        </a:p>
      </xdr:txBody>
    </xdr:sp>
    <xdr:clientData/>
  </xdr:twoCellAnchor>
  <xdr:twoCellAnchor>
    <xdr:from>
      <xdr:col>51</xdr:col>
      <xdr:colOff>1098173</xdr:colOff>
      <xdr:row>0</xdr:row>
      <xdr:rowOff>13608</xdr:rowOff>
    </xdr:from>
    <xdr:to>
      <xdr:col>52</xdr:col>
      <xdr:colOff>1149964</xdr:colOff>
      <xdr:row>0</xdr:row>
      <xdr:rowOff>376783</xdr:rowOff>
    </xdr:to>
    <xdr:sp macro="" textlink="">
      <xdr:nvSpPr>
        <xdr:cNvPr id="155" name="Rectangle: Rounded Corners 154">
          <a:hlinkClick xmlns:r="http://schemas.openxmlformats.org/officeDocument/2006/relationships" r:id="rId8"/>
          <a:extLst>
            <a:ext uri="{FF2B5EF4-FFF2-40B4-BE49-F238E27FC236}">
              <a16:creationId xmlns:a16="http://schemas.microsoft.com/office/drawing/2014/main" id="{3141B64F-D3C3-40C7-8E10-3B177AF34DE2}"/>
            </a:ext>
          </a:extLst>
        </xdr:cNvPr>
        <xdr:cNvSpPr/>
      </xdr:nvSpPr>
      <xdr:spPr>
        <a:xfrm>
          <a:off x="69030473" y="13608"/>
          <a:ext cx="1461491"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Non</a:t>
          </a:r>
          <a:r>
            <a:rPr lang="en-GB" sz="1100" b="1" baseline="0">
              <a:latin typeface="Arial" panose="020B0604020202020204" pitchFamily="34" charset="0"/>
              <a:cs typeface="Arial" panose="020B0604020202020204" pitchFamily="34" charset="0"/>
            </a:rPr>
            <a:t>-Executive</a:t>
          </a:r>
          <a:endParaRPr lang="en-GB" sz="1100" b="1">
            <a:latin typeface="Arial" panose="020B0604020202020204" pitchFamily="34" charset="0"/>
            <a:cs typeface="Arial" panose="020B0604020202020204" pitchFamily="34" charset="0"/>
          </a:endParaRPr>
        </a:p>
      </xdr:txBody>
    </xdr:sp>
    <xdr:clientData/>
  </xdr:twoCellAnchor>
  <xdr:twoCellAnchor>
    <xdr:from>
      <xdr:col>36</xdr:col>
      <xdr:colOff>1047930</xdr:colOff>
      <xdr:row>0</xdr:row>
      <xdr:rowOff>13608</xdr:rowOff>
    </xdr:from>
    <xdr:to>
      <xdr:col>37</xdr:col>
      <xdr:colOff>877097</xdr:colOff>
      <xdr:row>0</xdr:row>
      <xdr:rowOff>376783</xdr:rowOff>
    </xdr:to>
    <xdr:sp macro="" textlink="">
      <xdr:nvSpPr>
        <xdr:cNvPr id="156" name="Rectangle: Rounded Corners 155">
          <a:hlinkClick xmlns:r="http://schemas.openxmlformats.org/officeDocument/2006/relationships" r:id="rId8"/>
          <a:extLst>
            <a:ext uri="{FF2B5EF4-FFF2-40B4-BE49-F238E27FC236}">
              <a16:creationId xmlns:a16="http://schemas.microsoft.com/office/drawing/2014/main" id="{BE35D409-79A2-4A98-8BAF-F35CAC990E46}"/>
            </a:ext>
          </a:extLst>
        </xdr:cNvPr>
        <xdr:cNvSpPr/>
      </xdr:nvSpPr>
      <xdr:spPr>
        <a:xfrm>
          <a:off x="49053930" y="13608"/>
          <a:ext cx="1467467"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Non</a:t>
          </a:r>
          <a:r>
            <a:rPr lang="en-GB" sz="1100" b="1" baseline="0">
              <a:latin typeface="Arial" panose="020B0604020202020204" pitchFamily="34" charset="0"/>
              <a:cs typeface="Arial" panose="020B0604020202020204" pitchFamily="34" charset="0"/>
            </a:rPr>
            <a:t>-Executive</a:t>
          </a:r>
          <a:endParaRPr lang="en-GB" sz="1100" b="1">
            <a:latin typeface="Arial" panose="020B0604020202020204" pitchFamily="34" charset="0"/>
            <a:cs typeface="Arial" panose="020B0604020202020204" pitchFamily="34" charset="0"/>
          </a:endParaRPr>
        </a:p>
      </xdr:txBody>
    </xdr:sp>
    <xdr:clientData/>
  </xdr:twoCellAnchor>
  <xdr:twoCellAnchor>
    <xdr:from>
      <xdr:col>21</xdr:col>
      <xdr:colOff>896280</xdr:colOff>
      <xdr:row>0</xdr:row>
      <xdr:rowOff>13608</xdr:rowOff>
    </xdr:from>
    <xdr:to>
      <xdr:col>22</xdr:col>
      <xdr:colOff>1048924</xdr:colOff>
      <xdr:row>0</xdr:row>
      <xdr:rowOff>376783</xdr:rowOff>
    </xdr:to>
    <xdr:sp macro="" textlink="">
      <xdr:nvSpPr>
        <xdr:cNvPr id="157" name="Rectangle: Rounded Corners 156">
          <a:hlinkClick xmlns:r="http://schemas.openxmlformats.org/officeDocument/2006/relationships" r:id="rId8"/>
          <a:extLst>
            <a:ext uri="{FF2B5EF4-FFF2-40B4-BE49-F238E27FC236}">
              <a16:creationId xmlns:a16="http://schemas.microsoft.com/office/drawing/2014/main" id="{79255CFB-5601-4462-9B1E-786B5F9364CE}"/>
            </a:ext>
          </a:extLst>
        </xdr:cNvPr>
        <xdr:cNvSpPr/>
      </xdr:nvSpPr>
      <xdr:spPr>
        <a:xfrm>
          <a:off x="29052180" y="13608"/>
          <a:ext cx="1486144"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Non</a:t>
          </a:r>
          <a:r>
            <a:rPr lang="en-GB" sz="1100" b="1" baseline="0">
              <a:latin typeface="Arial" panose="020B0604020202020204" pitchFamily="34" charset="0"/>
              <a:cs typeface="Arial" panose="020B0604020202020204" pitchFamily="34" charset="0"/>
            </a:rPr>
            <a:t>-Executive</a:t>
          </a:r>
          <a:endParaRPr lang="en-GB" sz="1100" b="1">
            <a:latin typeface="Arial" panose="020B0604020202020204" pitchFamily="34" charset="0"/>
            <a:cs typeface="Arial" panose="020B0604020202020204" pitchFamily="34" charset="0"/>
          </a:endParaRPr>
        </a:p>
      </xdr:txBody>
    </xdr:sp>
    <xdr:clientData/>
  </xdr:twoCellAnchor>
  <xdr:twoCellAnchor>
    <xdr:from>
      <xdr:col>6</xdr:col>
      <xdr:colOff>1094624</xdr:colOff>
      <xdr:row>0</xdr:row>
      <xdr:rowOff>13608</xdr:rowOff>
    </xdr:from>
    <xdr:to>
      <xdr:col>7</xdr:col>
      <xdr:colOff>1141746</xdr:colOff>
      <xdr:row>0</xdr:row>
      <xdr:rowOff>376783</xdr:rowOff>
    </xdr:to>
    <xdr:sp macro="" textlink="">
      <xdr:nvSpPr>
        <xdr:cNvPr id="158" name="Rectangle: Rounded Corners 157">
          <a:hlinkClick xmlns:r="http://schemas.openxmlformats.org/officeDocument/2006/relationships" r:id="rId8"/>
          <a:extLst>
            <a:ext uri="{FF2B5EF4-FFF2-40B4-BE49-F238E27FC236}">
              <a16:creationId xmlns:a16="http://schemas.microsoft.com/office/drawing/2014/main" id="{2D1F3553-0C8D-4D77-A09E-2D8D53F10B46}"/>
            </a:ext>
          </a:extLst>
        </xdr:cNvPr>
        <xdr:cNvSpPr/>
      </xdr:nvSpPr>
      <xdr:spPr>
        <a:xfrm>
          <a:off x="9629024" y="13608"/>
          <a:ext cx="1456822" cy="363175"/>
        </a:xfrm>
        <a:prstGeom prst="roundRect">
          <a:avLst/>
        </a:prstGeom>
        <a:effectLst>
          <a:outerShdw blurRad="63500" sx="102000" sy="102000" algn="ctr" rotWithShape="0">
            <a:prstClr val="black">
              <a:alpha val="40000"/>
            </a:prstClr>
          </a:outerShdw>
        </a:effectLst>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GB" sz="1100" b="1">
              <a:latin typeface="Arial" panose="020B0604020202020204" pitchFamily="34" charset="0"/>
              <a:cs typeface="Arial" panose="020B0604020202020204" pitchFamily="34" charset="0"/>
            </a:rPr>
            <a:t>Non</a:t>
          </a:r>
          <a:r>
            <a:rPr lang="en-GB" sz="1100" b="1" baseline="0">
              <a:latin typeface="Arial" panose="020B0604020202020204" pitchFamily="34" charset="0"/>
              <a:cs typeface="Arial" panose="020B0604020202020204" pitchFamily="34" charset="0"/>
            </a:rPr>
            <a:t>-Executive</a:t>
          </a:r>
          <a:endParaRPr lang="en-GB" sz="1100" b="1">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le_on_succession_plan_for" xr10:uid="{BB7EA36D-A57D-4CE7-A88C-229C22BFC4F3}" sourceName="Role on succession plan for">
  <extLst>
    <x:ext xmlns:x15="http://schemas.microsoft.com/office/spreadsheetml/2010/11/main" uri="{2F2917AC-EB37-4324-AD4E-5DD8C200BD13}">
      <x15:tableSlicerCache tableId="1" column="8"/>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hich_professional_area" xr10:uid="{D2F1AACD-6133-4818-BAF5-232154542CF2}" sourceName="Professional area">
  <extLst>
    <x:ext xmlns:x15="http://schemas.microsoft.com/office/spreadsheetml/2010/11/main" uri="{2F2917AC-EB37-4324-AD4E-5DD8C200BD13}">
      <x15:tableSlicerCache tableId="1" column="9"/>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l_of_readiness" xr10:uid="{58FE2E82-5884-4AE2-8F7C-F9832874F8D7}" sourceName="Level of readiness ">
  <extLst>
    <x:ext xmlns:x15="http://schemas.microsoft.com/office/spreadsheetml/2010/11/main" uri="{2F2917AC-EB37-4324-AD4E-5DD8C200BD13}">
      <x15:tableSlicerCache tableId="1" column="10"/>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mergency_cover" xr10:uid="{CBA41E16-D13E-4FDF-A575-709AF0DD3344}" sourceName="Emergency cover ">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ole on succession plan for" xr10:uid="{3FF1989C-F6B7-42E1-8267-1D5D6B79628C}" cache="Slicer_Role_on_succession_plan_for" caption="ROLE" columnCount="3" style="SlicerStyleOther2" rowHeight="180000"/>
  <slicer name="PROFESSIONAL AREA " xr10:uid="{4DE7EA19-536D-4119-9162-434701833BFD}" cache="Slicer_Which_professional_area" caption="PROFESSION AREA" columnCount="3" style="SlicerStyleOther2" rowHeight="180000"/>
  <slicer name="Level of readiness " xr10:uid="{30A076BD-3ADD-43FA-8C7B-66C9FA4B6DD1}" cache="Slicer_Level_of_readiness" caption="LEVEL OF READINESS" columnCount="2" style="SlicerStyleLight6" rowHeight="198966"/>
  <slicer name="Emergency cover " xr10:uid="{B9FA53F4-F460-4CAF-A9F9-71CAD1F0E439}" cache="Slicer_Emergency_cover" caption="EMERGENCY COVER READINESS" columnCount="2" style="SlicerStyleLight6" rowHeight="18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A7C988-97E6-4AF3-9105-B617ED9BE1C9}" name="Table1" displayName="Table1" ref="A7:T37" totalsRowShown="0" headerRowDxfId="225" dataDxfId="223" headerRowBorderDxfId="224" tableBorderDxfId="222" totalsRowBorderDxfId="221">
  <autoFilter ref="A7:T37" xr:uid="{6EA7C988-97E6-4AF3-9105-B617ED9BE1C9}"/>
  <tableColumns count="20">
    <tableColumn id="1" xr3:uid="{34369920-4559-4DFB-B4E6-30E44CEF594D}" name="Name" dataDxfId="220"/>
    <tableColumn id="2" xr3:uid="{5298BFF8-7EEF-4ED5-8420-4BE607C8AE3F}" name="Current Role" dataDxfId="219"/>
    <tableColumn id="19" xr3:uid="{F353B34A-B944-442B-A19D-74266411E4C4}" name="Current band" dataDxfId="218"/>
    <tableColumn id="3" xr3:uid="{23040724-7395-4513-B4AF-5DEC68BDCA73}" name="Current Organisation/_x000a_Site Based Hospital/_x000a_ICB" dataDxfId="217"/>
    <tableColumn id="5" xr3:uid="{04F827EB-4B1C-4F14-9823-8FB1EFDAAA1D}" name="Are they in a talent pool?" dataDxfId="216"/>
    <tableColumn id="20" xr3:uid="{0AF1C023-7F84-4195-B055-1CBCAD5151BE}" name="Are they in a talent pipeline?" dataDxfId="215"/>
    <tableColumn id="18" xr3:uid="{87B03FDF-5260-43BE-877C-5AB497DBECDD}" name="Are they current alumni of any talent/career development programmes?" dataDxfId="214"/>
    <tableColumn id="6" xr3:uid="{C57929BF-A09F-41ED-A925-1111B5415008}" name="Date career conversation held" dataDxfId="213"/>
    <tableColumn id="7" xr3:uid="{CBC4573B-83AE-475C-B75B-2326FD812773}" name="Date development plan updated" dataDxfId="212"/>
    <tableColumn id="8" xr3:uid="{A5B98F0F-DB4C-44FB-9069-C50B923D7D19}" name="Role on succession plan for" dataDxfId="211"/>
    <tableColumn id="9" xr3:uid="{E998550E-BAD1-4D55-A675-88DC34D43170}" name="Professional area" dataDxfId="210"/>
    <tableColumn id="10" xr3:uid="{C8773261-45B8-4840-B0E4-D9D453F15B4C}" name="Level of readiness " dataDxfId="209"/>
    <tableColumn id="11" xr3:uid="{14B74E0F-ECF1-437F-AD82-980D99877632}" name="Emergency cover " dataDxfId="208"/>
    <tableColumn id="12" xr3:uid="{E55B7991-F99E-4131-8E08-0C0753916318}" name="GENDER" dataDxfId="207"/>
    <tableColumn id="4" xr3:uid="{9308F420-23E3-42F9-9A2C-088579691015}" name="GENDER IDENTITY" dataDxfId="206"/>
    <tableColumn id="13" xr3:uid="{26D80BF8-A695-46F8-BE7A-155FB172007D}" name="AGE" dataDxfId="205"/>
    <tableColumn id="14" xr3:uid="{81ECD104-5F5C-416F-9FC0-7F170A281FD7}" name="ETHNICITY" dataDxfId="204"/>
    <tableColumn id="15" xr3:uid="{08E0C9B0-C287-4612-AFF9-7013232EC06E}" name="DISABILITY" dataDxfId="203"/>
    <tableColumn id="16" xr3:uid="{D331A937-8656-4960-8C20-A6667FF31703}" name="SEXUAL ORIENTATION" dataDxfId="202"/>
    <tableColumn id="17" xr3:uid="{F40B66B6-0445-44C9-BEA9-6DFB74402B52}" name="RELIGION AND BELIEF" dataDxfId="20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5F38C1-BE39-475C-BBF0-1C08EDC54BCC}" name="CEO" displayName="CEO" ref="A3:O39" totalsRowShown="0" headerRowDxfId="152" dataDxfId="150" headerRowBorderDxfId="151" tableBorderDxfId="149" totalsRowBorderDxfId="148">
  <autoFilter ref="A3:O39" xr:uid="{B45F38C1-BE39-475C-BBF0-1C08EDC54BCC}"/>
  <tableColumns count="15">
    <tableColumn id="1" xr3:uid="{D74EA8BB-81E5-4CD6-981E-0D5765D1F6BA}" name="POSITION/ PROFESSION" dataDxfId="147"/>
    <tableColumn id="2" xr3:uid="{4870FEC3-64AF-4EF4-AB98-5BA813A249CE}" name="CEO" dataDxfId="146"/>
    <tableColumn id="3" xr3:uid="{D53F28E2-E986-4E25-85D6-8C79DB108460}" name="CURRENT ROLE" dataDxfId="145"/>
    <tableColumn id="15" xr3:uid="{0EACE4E6-D12F-4F3F-ABD6-A5F32D8AE74D}" name="CURRENT BAND" dataDxfId="144"/>
    <tableColumn id="4" xr3:uid="{5592DB35-A455-473D-9A35-901BC3571D25}" name="CURRENT ORGANISATION" dataDxfId="143"/>
    <tableColumn id="5" xr3:uid="{C9905FA5-9161-4857-8077-4CCE7D7F8D3F}" name="RISK OF LEAVING?" dataDxfId="142"/>
    <tableColumn id="6" xr3:uid="{F57EC98D-C3F4-45DC-ABDE-8CCFB1C05B70}" name="ARE THEY IN THE TALEN T POOL?" dataDxfId="141"/>
    <tableColumn id="7" xr3:uid="{A1ABD31C-7848-4A2A-A4BB-84470F26D3CD}" name="DATE CAREER CONVERSATION HELD " dataDxfId="140"/>
    <tableColumn id="8" xr3:uid="{145E256C-398A-4837-83D8-4CC5F087956B}" name="DATE DEVELOPMENT PLAN UPDATED" dataDxfId="139"/>
    <tableColumn id="9" xr3:uid="{3A39606D-FEF3-4D48-932E-057614094C96}" name="GENDER" dataDxfId="138"/>
    <tableColumn id="10" xr3:uid="{EC797B76-2B52-4DFE-A040-F8A1B077D222}" name="AGE" dataDxfId="137"/>
    <tableColumn id="11" xr3:uid="{C1F6ACE6-1CB0-41C0-89CD-282FD7D69FA7}" name="ETHNICITY" dataDxfId="136"/>
    <tableColumn id="12" xr3:uid="{2DAD5A34-78AB-4D40-92E6-0FFC6743CAD9}" name="DISABILITY" dataDxfId="135"/>
    <tableColumn id="13" xr3:uid="{10C91EA7-CB5F-4990-BFA3-F95A9F43F227}" name="SEXUAL ORIENTATION" dataDxfId="134"/>
    <tableColumn id="14" xr3:uid="{7BEC6A25-02B8-429E-B2B6-3025EB711C30}" name="RELIGION AND BELIEF" dataDxfId="133"/>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F07B13-8288-4B90-B5E3-A3266424198F}" name="HR" displayName="HR" ref="Q3:AD39" totalsRowShown="0" headerRowDxfId="132" dataDxfId="130" headerRowBorderDxfId="131" tableBorderDxfId="129" totalsRowBorderDxfId="128">
  <autoFilter ref="Q3:AD39" xr:uid="{EFF07B13-8288-4B90-B5E3-A3266424198F}"/>
  <tableColumns count="14">
    <tableColumn id="1" xr3:uid="{36D0F1E1-230D-4FC1-A2E3-34C6B996EA31}" name="HR" dataDxfId="127"/>
    <tableColumn id="2" xr3:uid="{16F5034A-955E-4A8F-A4FB-B283B6BFCE24}" name="CURRENT ROLE" dataDxfId="126"/>
    <tableColumn id="3" xr3:uid="{D69491CC-8C7B-4B86-8237-260284864FA8}" name="CURRENT BAND" dataDxfId="125"/>
    <tableColumn id="4" xr3:uid="{D89C0E03-ABA7-4792-9C78-895DB3C7721F}" name="CURRENT ORGANISATION" dataDxfId="124"/>
    <tableColumn id="5" xr3:uid="{7C00BD0B-17B3-4637-8CD6-FB6D295DE41C}" name="RISK OF LEAVING?" dataDxfId="123"/>
    <tableColumn id="6" xr3:uid="{049AF262-3047-4CA7-AE48-550AAFE3A4B7}" name="ARE THEY IN THE TALEN T POOL?" dataDxfId="122"/>
    <tableColumn id="7" xr3:uid="{3CC9921A-B8EB-40CC-BC32-8881EB489A8A}" name="DATE CAREER CONVERSATION HELD " dataDxfId="121"/>
    <tableColumn id="8" xr3:uid="{D50FCCB1-1DED-4DE7-BA86-961F7DF088A7}" name="DATE DEVELOPMENT PLAN UPDATED" dataDxfId="120"/>
    <tableColumn id="9" xr3:uid="{6637210F-DF01-4AB2-92DE-A6F7C945F670}" name="GENDER" dataDxfId="119"/>
    <tableColumn id="10" xr3:uid="{04AF82D6-26E7-4F97-B0EE-BBABFFF672A1}" name="AGE" dataDxfId="118"/>
    <tableColumn id="11" xr3:uid="{9478CB77-FE46-4F3E-BA9F-953FD3D693AF}" name="ETHNICITY" dataDxfId="117"/>
    <tableColumn id="12" xr3:uid="{1E0A5B6A-C354-496F-931E-37F7358BD3F7}" name="DISABILITY" dataDxfId="116"/>
    <tableColumn id="13" xr3:uid="{E4F85F47-EB52-41FF-8C87-D41E1E95095B}" name="SEXUAL ORIENTATION" dataDxfId="115"/>
    <tableColumn id="14" xr3:uid="{7030F11C-72D7-4E34-A137-AAE7D7773808}" name="RELIGION AND BELIEF" dataDxfId="114"/>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C8D5C5-04B3-45AC-A647-28473314348D}" name="OPS" displayName="OPS" ref="AF3:AS39" totalsRowShown="0" headerRowDxfId="113" dataDxfId="111" headerRowBorderDxfId="112" tableBorderDxfId="110" totalsRowBorderDxfId="109">
  <autoFilter ref="AF3:AS39" xr:uid="{68C8D5C5-04B3-45AC-A647-28473314348D}"/>
  <tableColumns count="14">
    <tableColumn id="1" xr3:uid="{CB10283D-8BE5-4674-809B-485A106542AF}" name="OPERATIONS" dataDxfId="108"/>
    <tableColumn id="2" xr3:uid="{C6BBB819-5E44-4697-BA54-EBC72971632B}" name="CURRENT ROLE" dataDxfId="107"/>
    <tableColumn id="3" xr3:uid="{B2FBD28A-9872-41D6-BAA8-908A23B0D0DC}" name="CURRENT BAND" dataDxfId="106"/>
    <tableColumn id="4" xr3:uid="{E6523C5D-A5AD-4481-9010-848B848A3557}" name="CURRENT ORGANISATION" dataDxfId="105"/>
    <tableColumn id="5" xr3:uid="{851AE9F2-32D6-4AFB-8A22-3E3CC0823AA1}" name="RISK OF LEAVING?" dataDxfId="104"/>
    <tableColumn id="6" xr3:uid="{BE47A458-2C34-4652-B3AB-45C73F71D97F}" name="ARE THEY IN THE TALEN T POOL?" dataDxfId="103"/>
    <tableColumn id="7" xr3:uid="{D8EA56D9-C6E4-4CA7-B815-E899A415E20F}" name="DATE CAREER CONVERSATION HELD " dataDxfId="102"/>
    <tableColumn id="8" xr3:uid="{6702FCF0-22FA-4A4B-83A5-D141404F6683}" name="DATE DEVELOPMENT PLAN UPDATED" dataDxfId="101"/>
    <tableColumn id="9" xr3:uid="{EC679734-B950-4BEA-B97D-CB69CB9DAF5A}" name="GENDER" dataDxfId="100"/>
    <tableColumn id="10" xr3:uid="{FE976556-A372-4ABC-B7C4-E7D5841B55BD}" name="AGE" dataDxfId="99"/>
    <tableColumn id="11" xr3:uid="{95B29C00-7E73-4722-8CC3-E75E794676F1}" name="ETHNICITY" dataDxfId="98"/>
    <tableColumn id="12" xr3:uid="{9452372A-3030-4887-937B-BC24F0785CBC}" name="DISABILITY" dataDxfId="97"/>
    <tableColumn id="13" xr3:uid="{ABAC51CF-1AA7-4223-B4B2-82F75F2B472C}" name="SEXUAL ORIENTATION" dataDxfId="96"/>
    <tableColumn id="14" xr3:uid="{EADEA1CF-3CD7-40D8-AC98-2012639EF07B}" name="RELIGION AND BELIEF" dataDxfId="95"/>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75611-B057-4110-845D-AE92FAEA13F8}" name="FINANCE" displayName="FINANCE" ref="AU3:BH39" totalsRowShown="0" headerRowDxfId="94" dataDxfId="92" headerRowBorderDxfId="93" tableBorderDxfId="91" totalsRowBorderDxfId="90">
  <autoFilter ref="AU3:BH39" xr:uid="{1D675611-B057-4110-845D-AE92FAEA13F8}"/>
  <tableColumns count="14">
    <tableColumn id="1" xr3:uid="{E50B26AF-A308-428C-9D1E-CABE31C5006E}" name="FINANCE" dataDxfId="89"/>
    <tableColumn id="2" xr3:uid="{D5FA2C05-3AC3-4067-86D7-171ABA1FE9F5}" name="CURRENT ROLE" dataDxfId="88"/>
    <tableColumn id="3" xr3:uid="{702E5F4C-0ED3-4394-A01B-B4AF560A7E02}" name="CURRENT BAND" dataDxfId="87"/>
    <tableColumn id="4" xr3:uid="{40370D9E-A0EA-4745-9F71-79FED237891E}" name="CURRENT ORGANISATION" dataDxfId="86"/>
    <tableColumn id="5" xr3:uid="{2EEC6950-000D-4555-91B1-09DD5524394E}" name="RISK OF LEAVING?" dataDxfId="85"/>
    <tableColumn id="6" xr3:uid="{A5BA8D18-6F00-4963-B068-BB0216A4EE5D}" name="ARE THEY IN THE TALEN T POOL?" dataDxfId="84"/>
    <tableColumn id="7" xr3:uid="{A32AEEF1-EEFA-448B-8BE4-57E2143E3B20}" name="DATE CAREER CONVERSATION HELD " dataDxfId="83"/>
    <tableColumn id="8" xr3:uid="{382D3C08-91AA-40D2-A62A-BBF2AAF6E14C}" name="DATE DEVELOPMENT PLAN UPDATED" dataDxfId="82"/>
    <tableColumn id="9" xr3:uid="{44CC6C06-D945-4E48-A06B-85E1E6F2614C}" name="GENDER" dataDxfId="81"/>
    <tableColumn id="10" xr3:uid="{E3E7F88F-226E-49AE-9E6C-A69F007C9140}" name="AGE" dataDxfId="80"/>
    <tableColumn id="11" xr3:uid="{AB0D48A9-537B-4A55-84BB-920778EDB58F}" name="ETHNICITY" dataDxfId="79"/>
    <tableColumn id="12" xr3:uid="{9D511670-FA60-4A8B-A7CC-7021B3CAD946}" name="DISABILITY" dataDxfId="78"/>
    <tableColumn id="13" xr3:uid="{C1BA530A-FF78-497B-A405-F6E4225A0262}" name="SEXUAL ORIENTATION" dataDxfId="77"/>
    <tableColumn id="14" xr3:uid="{28B490CE-B670-4CC9-A269-B05651C0E8C6}" name="RELIGION AND BELIEF" dataDxfId="76"/>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5BB3AA2-08F7-4E15-A362-EB11EF59C27C}" name="MEDICAL" displayName="MEDICAL" ref="BJ3:BW39" totalsRowShown="0" headerRowDxfId="75" dataDxfId="73" headerRowBorderDxfId="74" tableBorderDxfId="72" totalsRowBorderDxfId="71">
  <autoFilter ref="BJ3:BW39" xr:uid="{45BB3AA2-08F7-4E15-A362-EB11EF59C27C}"/>
  <tableColumns count="14">
    <tableColumn id="1" xr3:uid="{E20F6387-D730-4378-8200-68D8513820BD}" name="MEDICAL" dataDxfId="70"/>
    <tableColumn id="2" xr3:uid="{BCD57532-2244-4004-82CD-E6D482DBEBC5}" name="CURRENT ROLE" dataDxfId="69"/>
    <tableColumn id="3" xr3:uid="{39DB3854-1966-40E1-9745-F0545394FB4D}" name="CURRENT BAND" dataDxfId="68"/>
    <tableColumn id="4" xr3:uid="{718B2F87-B655-4134-8E89-2AE58B6EC153}" name="CURRENT ORGANISATION" dataDxfId="67"/>
    <tableColumn id="5" xr3:uid="{EF38FF3D-27AC-4225-B231-96D84F8A1973}" name="RISK OF LEAVING?" dataDxfId="66"/>
    <tableColumn id="6" xr3:uid="{867191DF-71BE-43AC-8507-1C20F2F269F5}" name="ARE THEY IN THE TALEN T POOL?" dataDxfId="65"/>
    <tableColumn id="7" xr3:uid="{90B8CE49-C2EF-4892-982F-ACB228CD78FD}" name="DATE CAREER CONVERSATION HELD " dataDxfId="64"/>
    <tableColumn id="8" xr3:uid="{248D41FB-FF39-4785-8006-D02973388C9C}" name="DATE DEVELOPMENT PLAN UPDATED" dataDxfId="63"/>
    <tableColumn id="9" xr3:uid="{78DA298A-1E6E-4CB0-AFA0-C4B19B60C3DC}" name="GENDER" dataDxfId="62"/>
    <tableColumn id="10" xr3:uid="{A51E5A38-00C4-4DA0-8EF4-007578E0B1B6}" name="AGE" dataDxfId="61"/>
    <tableColumn id="11" xr3:uid="{512F69FC-8BFF-41B6-9128-44EA7426A631}" name="ETHNICITY" dataDxfId="60"/>
    <tableColumn id="12" xr3:uid="{F6BC34C7-DC38-4901-904E-64E0550DA9F0}" name="DISABILITY" dataDxfId="59"/>
    <tableColumn id="13" xr3:uid="{7C9DF6A3-3DE2-4AF9-8A92-F9B12FBD37C5}" name="SEXUAL ORIENTATION" dataDxfId="58"/>
    <tableColumn id="14" xr3:uid="{382FE808-C810-4666-A682-8B53F80279DF}" name="RELIGION AND BELIEF" dataDxfId="57"/>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B67C5F-5743-4FC4-BF51-E5C6C222503E}" name="NURSING" displayName="NURSING" ref="BY3:CL39" totalsRowShown="0" headerRowDxfId="56" dataDxfId="54" headerRowBorderDxfId="55" tableBorderDxfId="53" totalsRowBorderDxfId="52">
  <autoFilter ref="BY3:CL39" xr:uid="{FAB67C5F-5743-4FC4-BF51-E5C6C222503E}"/>
  <tableColumns count="14">
    <tableColumn id="1" xr3:uid="{DEFFFEFF-E14A-4197-B78C-D02BE2C4E9DA}" name="NURSING" dataDxfId="51"/>
    <tableColumn id="2" xr3:uid="{43752DAC-4816-43FE-B237-9E78A0AAD9EE}" name="CURRENT ROLE" dataDxfId="50"/>
    <tableColumn id="3" xr3:uid="{8BCCF89C-D94C-40FC-BF76-A000A8FAE481}" name="CURRENT BAND" dataDxfId="49"/>
    <tableColumn id="4" xr3:uid="{9B7D2A98-AC2C-499B-ABDB-87B878F12615}" name="CURRENT ORGANISATION" dataDxfId="48"/>
    <tableColumn id="5" xr3:uid="{402669EC-194A-4015-AF25-3724BB2F4C8E}" name="RISK OF LEAVING?" dataDxfId="47"/>
    <tableColumn id="6" xr3:uid="{427F4956-F216-4CC2-9026-8B12B58BB0C2}" name="ARE THEY IN THE TALEN T POOL?" dataDxfId="46"/>
    <tableColumn id="7" xr3:uid="{1EDBF9BC-69FC-42F8-A5AA-DC45485D1BF3}" name="DATE CAREER CONVERSATION HELD " dataDxfId="45"/>
    <tableColumn id="8" xr3:uid="{D6CFC44D-392E-4219-B59B-32AFCA3D8E84}" name="DATE DEVELOPMENT PLAN UPDATED" dataDxfId="44"/>
    <tableColumn id="9" xr3:uid="{A8567775-FABC-47DE-81C6-4A5FEA7E4C1E}" name="GENDER" dataDxfId="43"/>
    <tableColumn id="10" xr3:uid="{866BFC4D-9D72-4571-B678-C33FC3BFFE63}" name="AGE" dataDxfId="42"/>
    <tableColumn id="11" xr3:uid="{EC86F9FE-B628-4977-8090-C30550484D0C}" name="ETHNICITY" dataDxfId="41"/>
    <tableColumn id="12" xr3:uid="{938BE34A-24AC-4410-B1D2-1F6C22F24884}" name="DISABILITY" dataDxfId="40"/>
    <tableColumn id="13" xr3:uid="{1A0B5D3C-1592-45D9-982C-D88835494F0A}" name="SEXUAL ORIENTATION" dataDxfId="39"/>
    <tableColumn id="14" xr3:uid="{AA6178D6-0E49-4F97-9259-9C9049CD7C1F}" name="RELIGION AND BELIEF" dataDxfId="38"/>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F85B96-CD0E-4F42-A5BD-6D6D5E419D7C}" name="DIGITAL" displayName="DIGITAL" ref="CN3:DA39" totalsRowShown="0" headerRowDxfId="37" dataDxfId="35" headerRowBorderDxfId="36" tableBorderDxfId="34" totalsRowBorderDxfId="33">
  <autoFilter ref="CN3:DA39" xr:uid="{61F85B96-CD0E-4F42-A5BD-6D6D5E419D7C}"/>
  <tableColumns count="14">
    <tableColumn id="1" xr3:uid="{52D809B8-E9B9-4A1B-94BC-8C9B1B5C86C0}" name="DIGITAL" dataDxfId="32"/>
    <tableColumn id="2" xr3:uid="{470811E8-1DA7-46E3-AF2A-EC97A1D3E34C}" name="CURRENT ROLE" dataDxfId="31"/>
    <tableColumn id="3" xr3:uid="{3FDFFAD2-9DD8-4C93-BFC2-3A21E20656D7}" name="CURRENT BAND" dataDxfId="30"/>
    <tableColumn id="4" xr3:uid="{880C73DE-2C13-4D01-BC6F-8C1343CC711D}" name="CURRENT ORGANISATION" dataDxfId="29"/>
    <tableColumn id="5" xr3:uid="{877CCE91-9E1C-479B-8275-FFFC026DCC95}" name="RISK OF LEAVING?" dataDxfId="28"/>
    <tableColumn id="6" xr3:uid="{D3AD0EC6-CECC-4710-8F50-AFFCF3533878}" name="ARE THEY IN THE TALEN T POOL?" dataDxfId="27"/>
    <tableColumn id="7" xr3:uid="{4F9F867A-7681-4599-8E4E-455105352C95}" name="DATE CAREER CONVERSATION HELD " dataDxfId="26"/>
    <tableColumn id="8" xr3:uid="{AEEEB5EE-E480-4D00-956D-6012174110A9}" name="DATE DEVELOPMENT PLAN UPDATED" dataDxfId="25"/>
    <tableColumn id="9" xr3:uid="{207C141A-0CD4-4A7D-9175-4A5AA7472BDE}" name="GENDER" dataDxfId="24"/>
    <tableColumn id="10" xr3:uid="{E4C584B1-A47A-4850-956D-A5B37DF219A1}" name="AGE" dataDxfId="23"/>
    <tableColumn id="11" xr3:uid="{1C6D4B04-542A-4C5E-B0FE-353DC4BA4F3B}" name="ETHNICITY" dataDxfId="22"/>
    <tableColumn id="12" xr3:uid="{F44C88CD-06A0-4B2F-9DFF-4BB014557556}" name="DISABILITY" dataDxfId="21"/>
    <tableColumn id="13" xr3:uid="{9B224F24-894D-42F4-B0DC-1212443E8F5F}" name="SEXUAL ORIENTATION" dataDxfId="20"/>
    <tableColumn id="14" xr3:uid="{ED7B58AD-DA19-47AF-A4D1-5233D77C78BB}" name="RELIGION AND BELIEF" dataDxfId="19"/>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3115D6-3A9B-43A4-B8FC-28F6AC876927}" name="NONEXEC" displayName="NONEXEC" ref="DC3:DP39" totalsRowShown="0" headerRowDxfId="18" dataDxfId="16" headerRowBorderDxfId="17" tableBorderDxfId="15" totalsRowBorderDxfId="14">
  <autoFilter ref="DC3:DP39" xr:uid="{1F3115D6-3A9B-43A4-B8FC-28F6AC876927}"/>
  <tableColumns count="14">
    <tableColumn id="1" xr3:uid="{EB751B15-7289-4637-8A8F-B50D40B1E8E4}" name="NON-EXECUTIVE" dataDxfId="13"/>
    <tableColumn id="2" xr3:uid="{298AB9A9-5456-4B96-896A-609D6F5EF48C}" name="CURRENT ROLE" dataDxfId="12"/>
    <tableColumn id="3" xr3:uid="{1C0963A2-1648-410C-92C4-2560D842F26B}" name="CURRENT BAND" dataDxfId="11"/>
    <tableColumn id="4" xr3:uid="{24735AF3-71E7-4E9A-9ED2-C34C0A62CFFD}" name="CURRENT ORGANISATION" dataDxfId="10"/>
    <tableColumn id="5" xr3:uid="{3BE8707D-376D-4BFC-BE2C-135B36114874}" name="RISK OF LEAVING?" dataDxfId="9"/>
    <tableColumn id="6" xr3:uid="{1D8748C5-0DE4-4A70-BD81-0A45872A5F7C}" name="ARE THEY IN THE TALEN T POOL?" dataDxfId="8"/>
    <tableColumn id="7" xr3:uid="{7833D671-5BC5-417B-B657-5B312641BDE9}" name="DATE CAREER CONVERSATION HELD " dataDxfId="7"/>
    <tableColumn id="8" xr3:uid="{177C5594-F3EA-4CDD-B45F-0169C56C6229}" name="DATE DEVELOPMENT PLAN UPDATED" dataDxfId="6"/>
    <tableColumn id="9" xr3:uid="{624181EC-4D1C-44B5-AC43-FA11B8540C8B}" name="GENDER" dataDxfId="5"/>
    <tableColumn id="10" xr3:uid="{59B03F5C-64B0-4D24-BAAC-3B3D1AF75042}" name="AGE" dataDxfId="4"/>
    <tableColumn id="11" xr3:uid="{58FA45A3-DC1D-4B8C-A96D-A8D405456F49}" name="ETHNICITY" dataDxfId="3"/>
    <tableColumn id="12" xr3:uid="{AA3D3767-1190-4662-9FF4-E4BA3E87816B}" name="DISABILITY" dataDxfId="2"/>
    <tableColumn id="13" xr3:uid="{2E45D8A9-4EED-4162-AD0B-3B6052A6D7DC}" name="SEXUAL ORIENTATION" dataDxfId="1"/>
    <tableColumn id="14" xr3:uid="{74B5A2A8-E5F3-416A-A4CC-9FA8A308003D}" name="RELIGION AND BELIEF"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0802-0CA6-4C92-8EF5-8E55342F0E46}">
  <sheetPr codeName="Sheet2">
    <tabColor theme="4" tint="0.39997558519241921"/>
  </sheetPr>
  <dimension ref="A1:Q43"/>
  <sheetViews>
    <sheetView showGridLines="0" tabSelected="1" zoomScaleNormal="100" workbookViewId="0">
      <selection activeCell="Q6" sqref="Q6"/>
    </sheetView>
  </sheetViews>
  <sheetFormatPr defaultColWidth="8.7265625" defaultRowHeight="14" x14ac:dyDescent="0.3"/>
  <cols>
    <col min="1" max="1" width="24.453125" style="23" customWidth="1"/>
    <col min="2" max="16384" width="8.7265625" style="23"/>
  </cols>
  <sheetData>
    <row r="1" spans="1:17" x14ac:dyDescent="0.3">
      <c r="A1" s="40"/>
      <c r="B1" s="40"/>
      <c r="C1" s="40"/>
      <c r="D1" s="40"/>
      <c r="E1" s="40"/>
      <c r="F1" s="40"/>
      <c r="G1" s="40"/>
      <c r="H1" s="40"/>
      <c r="I1" s="40"/>
      <c r="J1" s="40"/>
      <c r="K1" s="40"/>
      <c r="L1" s="40"/>
      <c r="M1" s="40"/>
      <c r="N1" s="40"/>
      <c r="O1" s="40"/>
      <c r="P1" s="40"/>
      <c r="Q1" s="40"/>
    </row>
    <row r="2" spans="1:17" x14ac:dyDescent="0.3">
      <c r="A2" s="40"/>
      <c r="B2" s="40"/>
      <c r="C2" s="40"/>
      <c r="D2" s="40"/>
      <c r="E2" s="40"/>
      <c r="F2" s="40"/>
      <c r="G2" s="40"/>
      <c r="H2" s="40"/>
      <c r="I2" s="40"/>
      <c r="J2" s="40"/>
      <c r="K2" s="40"/>
      <c r="L2" s="40"/>
      <c r="M2" s="40"/>
      <c r="N2" s="40"/>
      <c r="O2" s="40"/>
      <c r="P2" s="40"/>
      <c r="Q2" s="40"/>
    </row>
    <row r="3" spans="1:17" ht="16.5" customHeight="1" x14ac:dyDescent="0.3">
      <c r="A3" s="40"/>
      <c r="B3" s="40"/>
      <c r="C3" s="40"/>
      <c r="D3" s="40"/>
      <c r="E3" s="40"/>
      <c r="F3" s="40"/>
      <c r="G3" s="40"/>
      <c r="H3" s="40"/>
      <c r="I3" s="40"/>
      <c r="J3" s="40"/>
      <c r="K3" s="40"/>
      <c r="L3" s="40"/>
      <c r="M3" s="40"/>
      <c r="N3" s="40"/>
      <c r="O3" s="40"/>
      <c r="P3" s="40"/>
      <c r="Q3" s="40"/>
    </row>
    <row r="4" spans="1:17" ht="18" x14ac:dyDescent="0.4">
      <c r="A4" s="41" t="s">
        <v>0</v>
      </c>
      <c r="B4" s="40"/>
      <c r="C4" s="40"/>
      <c r="D4" s="40"/>
      <c r="E4" s="40"/>
      <c r="F4" s="40"/>
      <c r="G4" s="40"/>
      <c r="H4" s="40"/>
      <c r="I4" s="40"/>
      <c r="J4" s="40"/>
      <c r="K4" s="40"/>
      <c r="L4" s="40"/>
      <c r="M4" s="40"/>
      <c r="N4" s="40"/>
      <c r="O4" s="40"/>
      <c r="P4" s="40"/>
      <c r="Q4" s="40"/>
    </row>
    <row r="5" spans="1:17" x14ac:dyDescent="0.3">
      <c r="A5" s="40"/>
      <c r="B5" s="40"/>
      <c r="C5" s="40"/>
      <c r="D5" s="40"/>
      <c r="E5" s="40"/>
      <c r="F5" s="40"/>
      <c r="G5" s="40"/>
      <c r="H5" s="40"/>
      <c r="I5" s="40"/>
      <c r="J5" s="40"/>
      <c r="K5" s="40"/>
      <c r="L5" s="40"/>
      <c r="M5" s="40"/>
      <c r="N5" s="40"/>
      <c r="O5" s="40"/>
      <c r="P5" s="40"/>
      <c r="Q5" s="40"/>
    </row>
    <row r="6" spans="1:17" ht="114.5" customHeight="1" x14ac:dyDescent="0.3">
      <c r="A6" s="166" t="s">
        <v>1</v>
      </c>
      <c r="B6" s="167"/>
      <c r="C6" s="167"/>
      <c r="D6" s="167"/>
      <c r="E6" s="167"/>
      <c r="F6" s="167"/>
      <c r="G6" s="167"/>
      <c r="H6" s="167"/>
      <c r="I6" s="167"/>
      <c r="J6" s="167"/>
      <c r="K6" s="167"/>
      <c r="L6" s="167"/>
      <c r="M6" s="167"/>
      <c r="N6" s="167"/>
      <c r="O6" s="167"/>
      <c r="P6" s="40"/>
      <c r="Q6" s="40"/>
    </row>
    <row r="7" spans="1:17" ht="20.25" customHeight="1" x14ac:dyDescent="0.3">
      <c r="A7" s="42"/>
      <c r="B7" s="42"/>
      <c r="C7" s="42"/>
      <c r="D7" s="42"/>
      <c r="E7" s="42"/>
      <c r="F7" s="42"/>
      <c r="G7" s="42"/>
      <c r="H7" s="42"/>
      <c r="I7" s="42"/>
      <c r="J7" s="42"/>
      <c r="K7" s="42"/>
      <c r="L7" s="42"/>
      <c r="M7" s="42"/>
      <c r="N7" s="42"/>
      <c r="O7" s="42"/>
      <c r="P7" s="40"/>
      <c r="Q7" s="40"/>
    </row>
    <row r="8" spans="1:17" x14ac:dyDescent="0.3">
      <c r="A8" s="43" t="s">
        <v>2</v>
      </c>
      <c r="B8" s="40"/>
      <c r="C8" s="40"/>
      <c r="D8" s="40"/>
      <c r="E8" s="40"/>
      <c r="F8" s="40"/>
      <c r="G8" s="40"/>
      <c r="H8" s="40"/>
      <c r="I8" s="40"/>
      <c r="J8" s="40"/>
      <c r="K8" s="40"/>
      <c r="L8" s="40"/>
      <c r="M8" s="40"/>
      <c r="N8" s="40"/>
      <c r="O8" s="40"/>
      <c r="P8" s="40"/>
      <c r="Q8" s="40"/>
    </row>
    <row r="9" spans="1:17" ht="179.15" customHeight="1" x14ac:dyDescent="0.3">
      <c r="A9" s="167" t="s">
        <v>3</v>
      </c>
      <c r="B9" s="168"/>
      <c r="C9" s="168"/>
      <c r="D9" s="168"/>
      <c r="E9" s="168"/>
      <c r="F9" s="168"/>
      <c r="G9" s="168"/>
      <c r="H9" s="168"/>
      <c r="I9" s="168"/>
      <c r="J9" s="168"/>
      <c r="K9" s="168"/>
      <c r="L9" s="168"/>
      <c r="M9" s="168"/>
      <c r="N9" s="168"/>
      <c r="O9" s="168"/>
      <c r="P9" s="40"/>
      <c r="Q9" s="40"/>
    </row>
    <row r="10" spans="1:17" x14ac:dyDescent="0.3">
      <c r="A10" s="40"/>
      <c r="B10" s="40"/>
      <c r="C10" s="40"/>
      <c r="D10" s="40"/>
      <c r="E10" s="40"/>
      <c r="F10" s="40"/>
      <c r="G10" s="40"/>
      <c r="H10" s="40"/>
      <c r="I10" s="40"/>
      <c r="J10" s="40"/>
      <c r="K10" s="40"/>
      <c r="L10" s="40"/>
      <c r="M10" s="40"/>
      <c r="N10" s="40"/>
      <c r="O10" s="40"/>
      <c r="P10" s="40"/>
      <c r="Q10" s="40"/>
    </row>
    <row r="11" spans="1:17" x14ac:dyDescent="0.3">
      <c r="A11" s="43" t="s">
        <v>4</v>
      </c>
      <c r="B11" s="40"/>
      <c r="C11" s="40"/>
      <c r="D11" s="40"/>
      <c r="E11" s="40"/>
      <c r="F11" s="40"/>
      <c r="G11" s="40"/>
      <c r="H11" s="40"/>
      <c r="I11" s="40"/>
      <c r="J11" s="40"/>
      <c r="K11" s="40"/>
      <c r="L11" s="40"/>
      <c r="M11" s="40"/>
      <c r="N11" s="40"/>
      <c r="O11" s="40"/>
      <c r="P11" s="40"/>
      <c r="Q11" s="40"/>
    </row>
    <row r="12" spans="1:17" x14ac:dyDescent="0.3">
      <c r="A12" s="167" t="s">
        <v>5</v>
      </c>
      <c r="B12" s="167"/>
      <c r="C12" s="167"/>
      <c r="D12" s="167"/>
      <c r="E12" s="167"/>
      <c r="F12" s="167"/>
      <c r="G12" s="167"/>
      <c r="H12" s="167"/>
      <c r="I12" s="167"/>
      <c r="J12" s="167"/>
      <c r="K12" s="167"/>
      <c r="L12" s="167"/>
      <c r="M12" s="167"/>
      <c r="N12" s="167"/>
      <c r="O12" s="167"/>
      <c r="P12" s="40"/>
      <c r="Q12" s="40"/>
    </row>
    <row r="13" spans="1:17" ht="102" customHeight="1" x14ac:dyDescent="0.3">
      <c r="A13" s="167"/>
      <c r="B13" s="167"/>
      <c r="C13" s="167"/>
      <c r="D13" s="167"/>
      <c r="E13" s="167"/>
      <c r="F13" s="167"/>
      <c r="G13" s="167"/>
      <c r="H13" s="167"/>
      <c r="I13" s="167"/>
      <c r="J13" s="167"/>
      <c r="K13" s="167"/>
      <c r="L13" s="167"/>
      <c r="M13" s="167"/>
      <c r="N13" s="167"/>
      <c r="O13" s="167"/>
      <c r="P13" s="40"/>
      <c r="Q13" s="40"/>
    </row>
    <row r="14" spans="1:17" x14ac:dyDescent="0.3">
      <c r="A14" s="44"/>
      <c r="B14" s="44"/>
      <c r="C14" s="44"/>
      <c r="D14" s="44"/>
      <c r="E14" s="44"/>
      <c r="F14" s="44"/>
      <c r="G14" s="44"/>
      <c r="H14" s="44"/>
      <c r="I14" s="44"/>
      <c r="J14" s="44"/>
      <c r="K14" s="44"/>
      <c r="L14" s="44"/>
      <c r="M14" s="44"/>
      <c r="N14" s="44"/>
      <c r="O14" s="44"/>
      <c r="P14" s="40"/>
      <c r="Q14" s="40"/>
    </row>
    <row r="15" spans="1:17" x14ac:dyDescent="0.3">
      <c r="A15" s="43" t="s">
        <v>6</v>
      </c>
      <c r="B15" s="44"/>
      <c r="C15" s="44"/>
      <c r="D15" s="44"/>
      <c r="E15" s="44"/>
      <c r="F15" s="44"/>
      <c r="G15" s="44"/>
      <c r="H15" s="44"/>
      <c r="I15" s="44"/>
      <c r="J15" s="44"/>
      <c r="K15" s="44"/>
      <c r="L15" s="44"/>
      <c r="M15" s="44"/>
      <c r="N15" s="44"/>
      <c r="O15" s="44"/>
      <c r="P15" s="40"/>
      <c r="Q15" s="40"/>
    </row>
    <row r="16" spans="1:17" ht="4.5" customHeight="1" x14ac:dyDescent="0.3">
      <c r="A16" s="167" t="s">
        <v>7</v>
      </c>
      <c r="B16" s="167"/>
      <c r="C16" s="167"/>
      <c r="D16" s="167"/>
      <c r="E16" s="167"/>
      <c r="F16" s="167"/>
      <c r="G16" s="167"/>
      <c r="H16" s="167"/>
      <c r="I16" s="167"/>
      <c r="J16" s="167"/>
      <c r="K16" s="167"/>
      <c r="L16" s="167"/>
      <c r="M16" s="167"/>
      <c r="N16" s="167"/>
      <c r="O16" s="167"/>
      <c r="P16" s="40"/>
      <c r="Q16" s="40"/>
    </row>
    <row r="17" spans="1:17" ht="112" customHeight="1" x14ac:dyDescent="0.3">
      <c r="A17" s="167"/>
      <c r="B17" s="167"/>
      <c r="C17" s="167"/>
      <c r="D17" s="167"/>
      <c r="E17" s="167"/>
      <c r="F17" s="167"/>
      <c r="G17" s="167"/>
      <c r="H17" s="167"/>
      <c r="I17" s="167"/>
      <c r="J17" s="167"/>
      <c r="K17" s="167"/>
      <c r="L17" s="167"/>
      <c r="M17" s="167"/>
      <c r="N17" s="167"/>
      <c r="O17" s="167"/>
      <c r="P17" s="40"/>
      <c r="Q17" s="40"/>
    </row>
    <row r="18" spans="1:17" x14ac:dyDescent="0.3">
      <c r="A18" s="45"/>
      <c r="B18" s="45"/>
      <c r="C18" s="45"/>
      <c r="D18" s="45"/>
      <c r="E18" s="45"/>
      <c r="F18" s="45"/>
      <c r="G18" s="45"/>
      <c r="H18" s="45"/>
      <c r="I18" s="45"/>
      <c r="J18" s="45"/>
      <c r="K18" s="45"/>
      <c r="L18" s="45"/>
      <c r="M18" s="45"/>
      <c r="N18" s="45"/>
      <c r="O18" s="45"/>
      <c r="P18" s="40"/>
      <c r="Q18" s="40"/>
    </row>
    <row r="19" spans="1:17" x14ac:dyDescent="0.3">
      <c r="A19" s="43" t="s">
        <v>8</v>
      </c>
      <c r="B19" s="45"/>
      <c r="C19" s="45"/>
      <c r="D19" s="45"/>
      <c r="E19" s="45"/>
      <c r="F19" s="45"/>
      <c r="G19" s="45"/>
      <c r="H19" s="45"/>
      <c r="I19" s="45"/>
      <c r="J19" s="45"/>
      <c r="K19" s="45"/>
      <c r="L19" s="45"/>
      <c r="M19" s="45"/>
      <c r="N19" s="45"/>
      <c r="O19" s="45"/>
      <c r="P19" s="40"/>
      <c r="Q19" s="40"/>
    </row>
    <row r="20" spans="1:17" x14ac:dyDescent="0.3">
      <c r="A20" s="169" t="s">
        <v>9</v>
      </c>
      <c r="B20" s="168"/>
      <c r="C20" s="168"/>
      <c r="D20" s="168"/>
      <c r="E20" s="168"/>
      <c r="F20" s="168"/>
      <c r="G20" s="168"/>
      <c r="H20" s="168"/>
      <c r="I20" s="168"/>
      <c r="J20" s="168"/>
      <c r="K20" s="168"/>
      <c r="L20" s="168"/>
      <c r="M20" s="168"/>
      <c r="N20" s="168"/>
      <c r="O20" s="168"/>
      <c r="P20" s="40"/>
      <c r="Q20" s="40"/>
    </row>
    <row r="21" spans="1:17" ht="163.5" customHeight="1" x14ac:dyDescent="0.3">
      <c r="A21" s="168"/>
      <c r="B21" s="168"/>
      <c r="C21" s="168"/>
      <c r="D21" s="168"/>
      <c r="E21" s="168"/>
      <c r="F21" s="168"/>
      <c r="G21" s="168"/>
      <c r="H21" s="168"/>
      <c r="I21" s="168"/>
      <c r="J21" s="168"/>
      <c r="K21" s="168"/>
      <c r="L21" s="168"/>
      <c r="M21" s="168"/>
      <c r="N21" s="168"/>
      <c r="O21" s="168"/>
      <c r="P21" s="40"/>
      <c r="Q21" s="40"/>
    </row>
    <row r="22" spans="1:17" ht="8.15" customHeight="1" x14ac:dyDescent="0.4">
      <c r="A22" s="40"/>
      <c r="B22" s="40"/>
      <c r="C22" s="40"/>
      <c r="D22" s="40"/>
      <c r="E22" s="40"/>
      <c r="F22" s="40"/>
      <c r="G22" s="40"/>
      <c r="H22" s="40"/>
      <c r="I22" s="40"/>
      <c r="J22" s="40"/>
      <c r="K22" s="41"/>
      <c r="L22" s="40"/>
      <c r="M22" s="40"/>
      <c r="N22" s="40"/>
      <c r="O22" s="40"/>
      <c r="P22" s="40"/>
      <c r="Q22" s="40"/>
    </row>
    <row r="23" spans="1:17" ht="18" x14ac:dyDescent="0.4">
      <c r="A23" s="41"/>
      <c r="B23" s="40"/>
      <c r="C23" s="40"/>
      <c r="D23" s="40"/>
      <c r="E23" s="40"/>
      <c r="F23" s="40"/>
      <c r="G23" s="40"/>
      <c r="H23" s="40"/>
      <c r="I23" s="40"/>
      <c r="J23" s="40"/>
      <c r="K23" s="40"/>
      <c r="L23" s="40"/>
      <c r="M23" s="40"/>
      <c r="N23" s="40"/>
      <c r="O23" s="40"/>
      <c r="P23" s="40"/>
      <c r="Q23" s="40"/>
    </row>
    <row r="24" spans="1:17" x14ac:dyDescent="0.3">
      <c r="A24" s="40"/>
      <c r="B24" s="40"/>
      <c r="C24" s="40"/>
      <c r="D24" s="40"/>
      <c r="E24" s="40"/>
      <c r="F24" s="40"/>
      <c r="G24" s="40"/>
      <c r="H24" s="40"/>
      <c r="I24" s="40"/>
      <c r="J24" s="40"/>
      <c r="K24" s="40"/>
      <c r="L24" s="40"/>
      <c r="M24" s="40"/>
      <c r="N24" s="40"/>
      <c r="O24" s="40"/>
      <c r="P24" s="40"/>
      <c r="Q24" s="40"/>
    </row>
    <row r="25" spans="1:17" x14ac:dyDescent="0.3">
      <c r="A25" s="40"/>
      <c r="B25" s="40"/>
      <c r="C25" s="40"/>
      <c r="D25" s="40"/>
      <c r="E25" s="40"/>
      <c r="F25" s="40"/>
      <c r="G25" s="40"/>
      <c r="H25" s="40"/>
      <c r="I25" s="40"/>
      <c r="J25" s="40"/>
      <c r="K25" s="40"/>
      <c r="L25" s="40"/>
      <c r="M25" s="40"/>
      <c r="N25" s="40"/>
      <c r="O25" s="40"/>
      <c r="P25" s="40"/>
      <c r="Q25" s="40"/>
    </row>
    <row r="26" spans="1:17" x14ac:dyDescent="0.3">
      <c r="A26" s="40"/>
      <c r="B26" s="40"/>
      <c r="C26" s="40"/>
      <c r="D26" s="40"/>
      <c r="E26" s="40"/>
      <c r="F26" s="40"/>
      <c r="G26" s="40"/>
      <c r="H26" s="40"/>
      <c r="I26" s="40"/>
      <c r="J26" s="40"/>
      <c r="K26" s="40"/>
      <c r="L26" s="40"/>
      <c r="M26" s="40"/>
      <c r="N26" s="40"/>
      <c r="O26" s="40"/>
      <c r="P26" s="40"/>
      <c r="Q26" s="40"/>
    </row>
    <row r="27" spans="1:17" x14ac:dyDescent="0.3">
      <c r="A27" s="40"/>
      <c r="B27" s="40"/>
      <c r="C27" s="40"/>
      <c r="D27" s="40"/>
      <c r="E27" s="40"/>
      <c r="F27" s="40"/>
      <c r="G27" s="40"/>
      <c r="H27" s="40"/>
      <c r="I27" s="40"/>
      <c r="J27" s="40"/>
      <c r="K27" s="40"/>
      <c r="L27" s="40"/>
      <c r="M27" s="40"/>
      <c r="N27" s="40"/>
      <c r="O27" s="40"/>
      <c r="P27" s="40"/>
      <c r="Q27" s="40"/>
    </row>
    <row r="28" spans="1:17" x14ac:dyDescent="0.3">
      <c r="A28" s="40"/>
      <c r="B28" s="40"/>
      <c r="C28" s="40"/>
      <c r="D28" s="40"/>
      <c r="E28" s="40"/>
      <c r="F28" s="40"/>
      <c r="G28" s="40"/>
      <c r="H28" s="40"/>
      <c r="I28" s="40"/>
      <c r="J28" s="40"/>
      <c r="K28" s="40"/>
      <c r="L28" s="40"/>
      <c r="M28" s="40"/>
      <c r="N28" s="40"/>
      <c r="O28" s="40"/>
      <c r="P28" s="40"/>
      <c r="Q28" s="40"/>
    </row>
    <row r="29" spans="1:17" x14ac:dyDescent="0.3">
      <c r="A29" s="40"/>
      <c r="B29" s="40"/>
      <c r="C29" s="40"/>
      <c r="D29" s="40"/>
      <c r="E29" s="40"/>
      <c r="F29" s="40"/>
      <c r="G29" s="40"/>
      <c r="H29" s="40"/>
      <c r="I29" s="40"/>
      <c r="J29" s="40"/>
      <c r="K29" s="40"/>
      <c r="L29" s="40"/>
      <c r="M29" s="40"/>
      <c r="N29" s="40"/>
      <c r="O29" s="40"/>
      <c r="P29" s="40"/>
      <c r="Q29" s="40"/>
    </row>
    <row r="30" spans="1:17" x14ac:dyDescent="0.3">
      <c r="A30" s="40"/>
      <c r="B30" s="40"/>
      <c r="C30" s="40"/>
      <c r="D30" s="40"/>
      <c r="E30" s="40"/>
      <c r="F30" s="40"/>
      <c r="G30" s="40"/>
      <c r="H30" s="40"/>
      <c r="I30" s="40"/>
      <c r="J30" s="40"/>
      <c r="K30" s="40"/>
      <c r="L30" s="40"/>
      <c r="M30" s="40"/>
      <c r="N30" s="40"/>
      <c r="O30" s="40"/>
      <c r="P30" s="40"/>
      <c r="Q30" s="40"/>
    </row>
    <row r="31" spans="1:17" x14ac:dyDescent="0.3">
      <c r="A31" s="40"/>
      <c r="B31" s="40"/>
      <c r="C31" s="40"/>
      <c r="D31" s="40"/>
      <c r="E31" s="40"/>
      <c r="F31" s="40"/>
      <c r="G31" s="40"/>
      <c r="H31" s="40"/>
      <c r="I31" s="40"/>
      <c r="J31" s="40"/>
      <c r="K31" s="40"/>
      <c r="L31" s="40"/>
      <c r="M31" s="40"/>
      <c r="N31" s="40"/>
      <c r="O31" s="40"/>
      <c r="P31" s="40"/>
      <c r="Q31" s="40"/>
    </row>
    <row r="32" spans="1:17" x14ac:dyDescent="0.3">
      <c r="A32" s="40"/>
      <c r="B32" s="40"/>
      <c r="C32" s="40"/>
      <c r="D32" s="40"/>
      <c r="E32" s="40"/>
      <c r="F32" s="40"/>
      <c r="G32" s="40"/>
      <c r="H32" s="40"/>
      <c r="I32" s="40"/>
      <c r="J32" s="40"/>
      <c r="K32" s="40"/>
      <c r="L32" s="40"/>
      <c r="M32" s="40"/>
      <c r="N32" s="40"/>
      <c r="O32" s="40"/>
      <c r="P32" s="40"/>
      <c r="Q32" s="40"/>
    </row>
    <row r="33" spans="1:17" x14ac:dyDescent="0.3">
      <c r="A33" s="40"/>
      <c r="B33" s="40"/>
      <c r="C33" s="40"/>
      <c r="D33" s="40"/>
      <c r="E33" s="40"/>
      <c r="F33" s="40"/>
      <c r="G33" s="40"/>
      <c r="H33" s="40"/>
      <c r="I33" s="40"/>
      <c r="J33" s="40"/>
      <c r="K33" s="40"/>
      <c r="L33" s="40"/>
      <c r="M33" s="40"/>
      <c r="N33" s="40"/>
      <c r="O33" s="40"/>
      <c r="P33" s="40"/>
      <c r="Q33" s="40"/>
    </row>
    <row r="34" spans="1:17" x14ac:dyDescent="0.3">
      <c r="A34" s="40"/>
      <c r="B34" s="40"/>
      <c r="C34" s="40"/>
      <c r="D34" s="40"/>
      <c r="E34" s="40"/>
      <c r="F34" s="40"/>
      <c r="G34" s="40"/>
      <c r="H34" s="40"/>
      <c r="I34" s="40"/>
      <c r="J34" s="40"/>
      <c r="K34" s="40"/>
      <c r="L34" s="40"/>
      <c r="M34" s="40"/>
      <c r="N34" s="40"/>
      <c r="O34" s="40"/>
      <c r="P34" s="40"/>
      <c r="Q34" s="40"/>
    </row>
    <row r="35" spans="1:17" x14ac:dyDescent="0.3">
      <c r="A35" s="40"/>
      <c r="B35" s="40"/>
      <c r="C35" s="40"/>
      <c r="D35" s="40"/>
      <c r="E35" s="40"/>
      <c r="F35" s="40"/>
      <c r="G35" s="40"/>
      <c r="H35" s="40"/>
      <c r="I35" s="40"/>
      <c r="J35" s="40"/>
      <c r="K35" s="40"/>
      <c r="L35" s="40"/>
      <c r="M35" s="40"/>
      <c r="N35" s="40"/>
      <c r="O35" s="40"/>
      <c r="P35" s="40"/>
      <c r="Q35" s="40"/>
    </row>
    <row r="36" spans="1:17" x14ac:dyDescent="0.3">
      <c r="A36" s="40"/>
      <c r="B36" s="40"/>
      <c r="C36" s="40"/>
      <c r="D36" s="40"/>
      <c r="E36" s="40"/>
      <c r="F36" s="40"/>
      <c r="G36" s="40"/>
      <c r="H36" s="40"/>
      <c r="I36" s="40"/>
      <c r="J36" s="40"/>
      <c r="K36" s="40"/>
      <c r="L36" s="40"/>
      <c r="M36" s="40"/>
      <c r="N36" s="40"/>
      <c r="O36" s="40"/>
      <c r="P36" s="40"/>
      <c r="Q36" s="40"/>
    </row>
    <row r="37" spans="1:17" x14ac:dyDescent="0.3">
      <c r="A37" s="40"/>
      <c r="B37" s="40"/>
      <c r="C37" s="40"/>
      <c r="D37" s="40"/>
      <c r="E37" s="40"/>
      <c r="F37" s="40"/>
      <c r="G37" s="40"/>
      <c r="H37" s="40"/>
      <c r="I37" s="40"/>
      <c r="J37" s="40"/>
      <c r="K37" s="40"/>
      <c r="L37" s="40"/>
      <c r="M37" s="40"/>
      <c r="N37" s="40"/>
      <c r="O37" s="40"/>
      <c r="P37" s="40"/>
      <c r="Q37" s="40"/>
    </row>
    <row r="38" spans="1:17" x14ac:dyDescent="0.3">
      <c r="A38" s="40"/>
      <c r="B38" s="40"/>
      <c r="C38" s="40"/>
      <c r="D38" s="40"/>
      <c r="E38" s="40"/>
      <c r="F38" s="40"/>
      <c r="G38" s="40"/>
      <c r="H38" s="40"/>
      <c r="I38" s="40"/>
      <c r="J38" s="40"/>
      <c r="K38" s="40"/>
      <c r="L38" s="40"/>
      <c r="M38" s="40"/>
      <c r="N38" s="40"/>
      <c r="O38" s="40"/>
      <c r="P38" s="40"/>
      <c r="Q38" s="40"/>
    </row>
    <row r="39" spans="1:17" x14ac:dyDescent="0.3">
      <c r="A39" s="40"/>
    </row>
    <row r="40" spans="1:17" x14ac:dyDescent="0.3">
      <c r="A40" s="40"/>
    </row>
    <row r="41" spans="1:17" x14ac:dyDescent="0.3">
      <c r="A41" s="40"/>
    </row>
    <row r="42" spans="1:17" x14ac:dyDescent="0.3">
      <c r="A42" s="40"/>
    </row>
    <row r="43" spans="1:17" x14ac:dyDescent="0.3">
      <c r="A43" s="40"/>
    </row>
  </sheetData>
  <mergeCells count="5">
    <mergeCell ref="A6:O6"/>
    <mergeCell ref="A9:O9"/>
    <mergeCell ref="A12:O13"/>
    <mergeCell ref="A20:O21"/>
    <mergeCell ref="A16:O17"/>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2C7C9-A6D7-402D-9FC0-68E0ECD1B219}">
  <sheetPr codeName="Sheet7">
    <tabColor theme="7" tint="-0.249977111117893"/>
  </sheetPr>
  <dimension ref="A1:P12"/>
  <sheetViews>
    <sheetView showGridLines="0" zoomScale="90" zoomScaleNormal="90" workbookViewId="0">
      <selection sqref="A1:E1"/>
    </sheetView>
  </sheetViews>
  <sheetFormatPr defaultRowHeight="14.5" x14ac:dyDescent="0.35"/>
  <cols>
    <col min="1" max="1" width="10" customWidth="1"/>
    <col min="2" max="2" width="52.81640625" customWidth="1"/>
    <col min="3" max="7" width="12.54296875" customWidth="1"/>
  </cols>
  <sheetData>
    <row r="1" spans="1:16" ht="18" x14ac:dyDescent="0.4">
      <c r="A1" s="170" t="s">
        <v>10</v>
      </c>
      <c r="B1" s="170"/>
      <c r="C1" s="170"/>
      <c r="D1" s="170"/>
      <c r="E1" s="170"/>
      <c r="F1" s="129"/>
      <c r="G1" s="129"/>
      <c r="H1" s="129"/>
    </row>
    <row r="2" spans="1:16" ht="15.75" customHeight="1" x14ac:dyDescent="0.35">
      <c r="A2" s="1"/>
      <c r="B2" s="1"/>
      <c r="C2" s="1"/>
      <c r="D2" s="1"/>
      <c r="E2" s="1"/>
      <c r="G2" s="165" t="s">
        <v>11</v>
      </c>
      <c r="H2" s="165"/>
      <c r="I2" s="165"/>
      <c r="J2" s="165"/>
      <c r="K2" s="165"/>
      <c r="L2" s="165"/>
      <c r="M2" s="165"/>
      <c r="N2" s="165"/>
      <c r="O2" s="165"/>
      <c r="P2" s="165"/>
    </row>
    <row r="3" spans="1:16" ht="15.75" customHeight="1" x14ac:dyDescent="0.35">
      <c r="A3" s="171" t="s">
        <v>12</v>
      </c>
      <c r="B3" s="171"/>
      <c r="C3" s="171"/>
      <c r="D3" s="171"/>
      <c r="E3" s="171"/>
      <c r="F3" s="171"/>
      <c r="G3" s="171"/>
      <c r="H3" s="171"/>
      <c r="I3" s="165"/>
      <c r="J3" s="165"/>
      <c r="K3" s="165"/>
      <c r="L3" s="165"/>
      <c r="M3" s="165"/>
      <c r="N3" s="165"/>
      <c r="O3" s="165"/>
      <c r="P3" s="165"/>
    </row>
    <row r="4" spans="1:16" ht="72.75" customHeight="1" x14ac:dyDescent="0.35">
      <c r="A4" s="171"/>
      <c r="B4" s="171"/>
      <c r="C4" s="171"/>
      <c r="D4" s="171"/>
      <c r="E4" s="171"/>
      <c r="F4" s="171"/>
      <c r="G4" s="171"/>
      <c r="H4" s="171"/>
      <c r="I4" s="165"/>
      <c r="J4" s="165"/>
      <c r="K4" s="165"/>
      <c r="L4" s="165"/>
      <c r="M4" s="165"/>
      <c r="N4" s="165"/>
      <c r="O4" s="165"/>
      <c r="P4" s="165"/>
    </row>
    <row r="5" spans="1:16" ht="16" thickBot="1" x14ac:dyDescent="0.4">
      <c r="A5" s="1"/>
      <c r="B5" s="1"/>
      <c r="C5" s="1"/>
      <c r="D5" s="1"/>
      <c r="E5" s="1"/>
      <c r="G5" s="165"/>
      <c r="H5" s="165"/>
      <c r="I5" s="165"/>
      <c r="J5" s="165"/>
      <c r="K5" s="165"/>
      <c r="L5" s="165"/>
      <c r="M5" s="165"/>
      <c r="N5" s="165"/>
      <c r="O5" s="165"/>
      <c r="P5" s="165"/>
    </row>
    <row r="6" spans="1:16" s="120" customFormat="1" ht="55.5" customHeight="1" thickTop="1" thickBot="1" x14ac:dyDescent="0.4">
      <c r="B6" s="127" t="s">
        <v>13</v>
      </c>
      <c r="C6" s="121"/>
      <c r="D6" s="121"/>
      <c r="E6" s="122"/>
      <c r="F6" s="122"/>
      <c r="G6" s="123"/>
      <c r="H6" s="119"/>
      <c r="I6" s="119"/>
      <c r="J6" s="119"/>
      <c r="K6" s="119"/>
      <c r="L6" s="119"/>
      <c r="M6" s="119"/>
      <c r="N6" s="119"/>
      <c r="O6" s="119"/>
      <c r="P6" s="119"/>
    </row>
    <row r="7" spans="1:16" s="120" customFormat="1" ht="55.5" customHeight="1" thickTop="1" thickBot="1" x14ac:dyDescent="0.4">
      <c r="B7" s="127" t="s">
        <v>14</v>
      </c>
      <c r="C7" s="121"/>
      <c r="D7" s="121"/>
      <c r="E7" s="121"/>
      <c r="F7" s="122"/>
      <c r="G7" s="123"/>
      <c r="H7" s="119"/>
      <c r="I7" s="119"/>
      <c r="J7" s="119"/>
      <c r="K7" s="119"/>
      <c r="L7" s="119"/>
      <c r="M7" s="119"/>
      <c r="N7" s="119"/>
      <c r="O7" s="119"/>
      <c r="P7" s="119"/>
    </row>
    <row r="8" spans="1:16" s="120" customFormat="1" ht="55.5" customHeight="1" thickTop="1" thickBot="1" x14ac:dyDescent="0.4">
      <c r="A8" s="116"/>
      <c r="B8" s="127" t="s">
        <v>15</v>
      </c>
      <c r="C8" s="125"/>
      <c r="D8" s="126"/>
      <c r="E8" s="126"/>
      <c r="F8" s="126"/>
      <c r="G8" s="123"/>
      <c r="H8" s="116"/>
      <c r="I8" s="116"/>
      <c r="J8" s="116"/>
    </row>
    <row r="9" spans="1:16" s="120" customFormat="1" ht="55.5" customHeight="1" thickTop="1" thickBot="1" x14ac:dyDescent="0.4">
      <c r="B9" s="127" t="s">
        <v>16</v>
      </c>
      <c r="C9" s="124"/>
      <c r="D9" s="124"/>
      <c r="E9" s="121"/>
      <c r="F9" s="121"/>
      <c r="G9" s="121"/>
    </row>
    <row r="10" spans="1:16" s="120" customFormat="1" ht="55.5" customHeight="1" thickTop="1" thickBot="1" x14ac:dyDescent="0.4">
      <c r="B10" s="127" t="s">
        <v>17</v>
      </c>
      <c r="C10" s="124"/>
      <c r="D10" s="124"/>
      <c r="E10" s="124"/>
      <c r="F10" s="121"/>
      <c r="G10" s="121"/>
    </row>
    <row r="11" spans="1:16" s="120" customFormat="1" ht="55.5" customHeight="1" thickTop="1" thickBot="1" x14ac:dyDescent="0.4">
      <c r="B11" s="128"/>
      <c r="C11" s="138" t="s">
        <v>18</v>
      </c>
      <c r="D11" s="138" t="s">
        <v>19</v>
      </c>
      <c r="E11" s="138" t="s">
        <v>20</v>
      </c>
      <c r="F11" s="138" t="s">
        <v>21</v>
      </c>
      <c r="G11" s="138" t="s">
        <v>22</v>
      </c>
    </row>
    <row r="12" spans="1:16" ht="15" thickTop="1" x14ac:dyDescent="0.35"/>
  </sheetData>
  <mergeCells count="2">
    <mergeCell ref="A1:E1"/>
    <mergeCell ref="A3:H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40205-3F5F-4E6B-99B8-28881BDAA8A7}">
  <sheetPr codeName="Sheet6">
    <tabColor rgb="FFFF0000"/>
  </sheetPr>
  <dimension ref="A1:H23"/>
  <sheetViews>
    <sheetView topLeftCell="A14" workbookViewId="0"/>
  </sheetViews>
  <sheetFormatPr defaultRowHeight="14.5" x14ac:dyDescent="0.35"/>
  <cols>
    <col min="1" max="1" width="27.54296875" customWidth="1"/>
    <col min="2" max="2" width="19.453125" customWidth="1"/>
    <col min="3" max="5" width="16.54296875" customWidth="1"/>
    <col min="8" max="8" width="22" customWidth="1"/>
  </cols>
  <sheetData>
    <row r="1" spans="1:8" ht="20" x14ac:dyDescent="0.35">
      <c r="A1" s="130" t="s">
        <v>23</v>
      </c>
      <c r="B1" s="46"/>
      <c r="C1" s="117" t="str">
        <f>'Succession Planning Template'!B1</f>
        <v>e.g. Leeds Teaching Hospital</v>
      </c>
      <c r="D1" s="117"/>
      <c r="E1" s="117"/>
      <c r="F1" s="129"/>
      <c r="G1" s="129"/>
    </row>
    <row r="2" spans="1:8" ht="18" x14ac:dyDescent="0.4">
      <c r="A2" s="47"/>
    </row>
    <row r="3" spans="1:8" x14ac:dyDescent="0.35">
      <c r="A3" s="173" t="s">
        <v>24</v>
      </c>
      <c r="B3" s="173"/>
      <c r="C3" s="173"/>
      <c r="D3" s="173"/>
      <c r="E3" s="173"/>
    </row>
    <row r="4" spans="1:8" x14ac:dyDescent="0.35">
      <c r="A4" s="173"/>
      <c r="B4" s="173"/>
      <c r="C4" s="173"/>
      <c r="D4" s="173"/>
      <c r="E4" s="173"/>
    </row>
    <row r="5" spans="1:8" x14ac:dyDescent="0.35">
      <c r="A5" s="82"/>
    </row>
    <row r="6" spans="1:8" s="118" customFormat="1" ht="18.649999999999999" customHeight="1" x14ac:dyDescent="0.35">
      <c r="A6" s="159" t="s">
        <v>25</v>
      </c>
      <c r="B6" s="160" t="s">
        <v>26</v>
      </c>
      <c r="C6" s="161" t="s">
        <v>27</v>
      </c>
      <c r="D6" s="162" t="s">
        <v>28</v>
      </c>
      <c r="E6" s="163" t="s">
        <v>29</v>
      </c>
    </row>
    <row r="7" spans="1:8" ht="18.649999999999999" customHeight="1" x14ac:dyDescent="0.35">
      <c r="A7" s="164" t="s">
        <v>30</v>
      </c>
      <c r="B7" s="137">
        <f>COUNTIFS('Succession Planning Template'!K:K,"Chief Executive/SRO",'Succession Planning Template'!M:M,"YES")</f>
        <v>2</v>
      </c>
      <c r="C7" s="137" cm="1">
        <f t="array" ref="C7">SUM(COUNTIFS('Succession Planning Template'!K:K,"Chief Executive/SRO",'Succession Planning Template'!L:L,{"ready now - internal","ready now - external"}))</f>
        <v>2</v>
      </c>
      <c r="D7" s="137" cm="1">
        <f t="array" ref="D7">SUM(COUNTIFS('Succession Planning Template'!K:K,"Chief Executive/SRO",'Succession Planning Template'!L:L,{"ready soon - internal","ready soon - external"}))</f>
        <v>0</v>
      </c>
      <c r="E7" s="137" cm="1">
        <f t="array" ref="E7">SUM(COUNTIFS('Succession Planning Template'!K:K,"Chief Executive/SRO",'Succession Planning Template'!L:L,{"Future Ready - internal","Future Ready - external"}))</f>
        <v>0</v>
      </c>
    </row>
    <row r="8" spans="1:8" ht="18.649999999999999" customHeight="1" x14ac:dyDescent="0.35">
      <c r="A8" s="164" t="s">
        <v>31</v>
      </c>
      <c r="B8" s="137">
        <f>COUNTIFS('Succession Planning Template'!K:K,"human resources",'Succession Planning Template'!M:M,"YES")</f>
        <v>0</v>
      </c>
      <c r="C8" s="137" cm="1">
        <f t="array" ref="C8">SUM(COUNTIFS('Succession Planning Template'!K:K,"human resources",'Succession Planning Template'!L:L,{"ready now - internal","ready now - external"}))</f>
        <v>0</v>
      </c>
      <c r="D8" s="137" cm="1">
        <f t="array" ref="D8">SUM(COUNTIFS('Succession Planning Template'!K:K,"human resources",'Succession Planning Template'!L:L,{"ready soon - internal","ready soon - external"}))</f>
        <v>1</v>
      </c>
      <c r="E8" s="137" cm="1">
        <f t="array" ref="E8">SUM(COUNTIFS('Succession Planning Template'!K:K,"human resources",'Succession Planning Template'!L:L,{"Future Ready - internal","Future Ready - external"}))</f>
        <v>0</v>
      </c>
    </row>
    <row r="9" spans="1:8" ht="18.649999999999999" customHeight="1" x14ac:dyDescent="0.35">
      <c r="A9" s="164" t="s">
        <v>32</v>
      </c>
      <c r="B9" s="137">
        <f>COUNTIFS('Succession Planning Template'!K:K,"operations",'Succession Planning Template'!M:M,"YES")</f>
        <v>0</v>
      </c>
      <c r="C9" s="137" cm="1">
        <f t="array" ref="C9">SUM(COUNTIFS('Succession Planning Template'!K:K,"operations",'Succession Planning Template'!L:L,{"ready now - internal","ready now - external"}))</f>
        <v>0</v>
      </c>
      <c r="D9" s="137" cm="1">
        <f t="array" ref="D9">SUM(COUNTIFS('Succession Planning Template'!K:K,"operations",'Succession Planning Template'!L:L,{"ready soon - internal","ready soon - external"}))</f>
        <v>1</v>
      </c>
      <c r="E9" s="137" cm="1">
        <f t="array" ref="E9">SUM(COUNTIFS('Succession Planning Template'!K:K,"operations",'Succession Planning Template'!L:L,{"Future Ready - internal","Future Ready - external"}))</f>
        <v>1</v>
      </c>
      <c r="H9" s="23"/>
    </row>
    <row r="10" spans="1:8" ht="18.649999999999999" customHeight="1" x14ac:dyDescent="0.35">
      <c r="A10" s="164" t="s">
        <v>33</v>
      </c>
      <c r="B10" s="137">
        <f>COUNTIFS('Succession Planning Template'!K:K,"finance",'Succession Planning Template'!M:M,"YES")</f>
        <v>0</v>
      </c>
      <c r="C10" s="137" cm="1">
        <f t="array" ref="C10">SUM(COUNTIFS('Succession Planning Template'!K:K,"finance",'Succession Planning Template'!L:L,{"ready now - internal","ready now - external"}))</f>
        <v>1</v>
      </c>
      <c r="D10" s="137" cm="1">
        <f t="array" ref="D10">SUM(COUNTIFS('Succession Planning Template'!K:K,"finance",'Succession Planning Template'!L:L,{"ready soon - internal","ready soon - external"}))</f>
        <v>0</v>
      </c>
      <c r="E10" s="137" cm="1">
        <f t="array" ref="E10">SUM(COUNTIFS('Succession Planning Template'!K:K,"finance",'Succession Planning Template'!L:L,{"Future Ready - internal","Future Ready - external"}))</f>
        <v>0</v>
      </c>
    </row>
    <row r="11" spans="1:8" ht="18.649999999999999" customHeight="1" x14ac:dyDescent="0.35">
      <c r="A11" s="164" t="s">
        <v>34</v>
      </c>
      <c r="B11" s="137">
        <f>COUNTIFS('Succession Planning Template'!K:K,"medical",'Succession Planning Template'!M:M,"YES")</f>
        <v>0</v>
      </c>
      <c r="C11" s="137" cm="1">
        <f t="array" ref="C11">SUM(COUNTIFS('Succession Planning Template'!K:K,"medical",'Succession Planning Template'!L:L,{"ready now - internal","ready now - external"}))</f>
        <v>1</v>
      </c>
      <c r="D11" s="137" cm="1">
        <f t="array" ref="D11">SUM(COUNTIFS('Succession Planning Template'!K:K,"medical",'Succession Planning Template'!L:L,{"ready soon - internal","ready soon - external"}))</f>
        <v>0</v>
      </c>
      <c r="E11" s="137" cm="1">
        <f t="array" ref="E11">SUM(COUNTIFS('Succession Planning Template'!K:K,"medical",'Succession Planning Template'!L:L,{"Future Ready - internal","Future Ready - external"}))</f>
        <v>0</v>
      </c>
    </row>
    <row r="12" spans="1:8" ht="18.649999999999999" customHeight="1" x14ac:dyDescent="0.35">
      <c r="A12" s="164" t="s">
        <v>35</v>
      </c>
      <c r="B12" s="137">
        <f>COUNTIFS('Succession Planning Template'!K:K,"nursing",'Succession Planning Template'!M:M,"YES")</f>
        <v>0</v>
      </c>
      <c r="C12" s="137" cm="1">
        <f t="array" ref="C12">SUM(COUNTIFS('Succession Planning Template'!K:K,"nursing",'Succession Planning Template'!L:L,{"ready now - internal","ready now - external"}))</f>
        <v>0</v>
      </c>
      <c r="D12" s="137" cm="1">
        <f t="array" ref="D12">SUM(COUNTIFS('Succession Planning Template'!K:K,"nursing",'Succession Planning Template'!L:L,{"ready soon - internal","ready soon - external"}))</f>
        <v>0</v>
      </c>
      <c r="E12" s="137" cm="1">
        <f t="array" ref="E12">SUM(COUNTIFS('Succession Planning Template'!K:K,"nursing",'Succession Planning Template'!L:L,{"Future Ready - internal","Future Ready - external"}))</f>
        <v>0</v>
      </c>
    </row>
    <row r="13" spans="1:8" ht="18.649999999999999" customHeight="1" x14ac:dyDescent="0.35">
      <c r="A13" s="164" t="s">
        <v>36</v>
      </c>
      <c r="B13" s="137">
        <f>COUNTIFS('Succession Planning Template'!K:K,"digital",'Succession Planning Template'!M:M,"YES")</f>
        <v>0</v>
      </c>
      <c r="C13" s="137" cm="1">
        <f t="array" ref="C13">SUM(COUNTIFS('Succession Planning Template'!K:K,"digital",'Succession Planning Template'!L:L,{"ready now - internal","ready now - external"}))</f>
        <v>0</v>
      </c>
      <c r="D13" s="137" cm="1">
        <f t="array" ref="D13">SUM(COUNTIFS('Succession Planning Template'!K:K,"digital",'Succession Planning Template'!L:L,{"ready soon - internal","ready soon - external"}))</f>
        <v>0</v>
      </c>
      <c r="E13" s="137" cm="1">
        <f t="array" ref="E13">SUM(COUNTIFS('Succession Planning Template'!K:K,"digital",'Succession Planning Template'!L:L,{"Future Ready - internal","Future Ready - external"}))</f>
        <v>0</v>
      </c>
    </row>
    <row r="14" spans="1:8" ht="18.649999999999999" customHeight="1" x14ac:dyDescent="0.35">
      <c r="A14" s="164" t="s">
        <v>37</v>
      </c>
      <c r="B14" s="137">
        <f>COUNTIFS('Succession Planning Template'!K:K,"*Non executive*",'Succession Planning Template'!M:M,"YES")</f>
        <v>0</v>
      </c>
      <c r="C14" s="137" cm="1">
        <f t="array" ref="C14">SUM(COUNTIFS('Succession Planning Template'!K:K,"*Non executive*",'Succession Planning Template'!L:L,{"ready now - internal","ready now - external"}))</f>
        <v>0</v>
      </c>
      <c r="D14" s="137" cm="1">
        <f t="array" ref="D14">SUM(COUNTIFS('Succession Planning Template'!K:K,"*Non executive*",'Succession Planning Template'!L:L,{"ready soon - internal","ready soon - external"}))</f>
        <v>0</v>
      </c>
      <c r="E14" s="137" cm="1">
        <f t="array" ref="E14">SUM(COUNTIFS('Succession Planning Template'!K:K,"*Non executive*",'Succession Planning Template'!L:L,{"Future Ready - internal","Future Ready - external"}))</f>
        <v>0</v>
      </c>
    </row>
    <row r="15" spans="1:8" ht="18.649999999999999" customHeight="1" x14ac:dyDescent="0.35">
      <c r="A15" s="164" t="s">
        <v>38</v>
      </c>
      <c r="B15" s="137">
        <f>COUNTIFS('Succession Planning Template'!K:K,"other",'Succession Planning Template'!M:M,"YES")</f>
        <v>0</v>
      </c>
      <c r="C15" s="137" cm="1">
        <f t="array" ref="C15">SUM(COUNTIFS('Succession Planning Template'!K:K,"other",'Succession Planning Template'!L:L,{"ready now - internal","ready now - external"}))</f>
        <v>0</v>
      </c>
      <c r="D15" s="137" cm="1">
        <f t="array" ref="D15">SUM(COUNTIFS('Succession Planning Template'!K:K,"other",'Succession Planning Template'!L:L,{"ready soon - internal","ready soon - external"}))</f>
        <v>0</v>
      </c>
      <c r="E15" s="137" cm="1">
        <f t="array" ref="E15">SUM(COUNTIFS('Succession Planning Template'!K:K,"other",'Succession Planning Template'!L:L,{"Future Ready - internal","Future Ready - external"}))</f>
        <v>0</v>
      </c>
    </row>
    <row r="17" spans="1:7" ht="18.5" x14ac:dyDescent="0.45">
      <c r="A17" s="113" t="s">
        <v>27</v>
      </c>
      <c r="B17" s="131" t="s">
        <v>39</v>
      </c>
      <c r="C17" s="136"/>
      <c r="D17" s="133" t="s">
        <v>40</v>
      </c>
      <c r="E17" s="132" t="s">
        <v>41</v>
      </c>
      <c r="F17" s="34"/>
      <c r="G17" s="34"/>
    </row>
    <row r="18" spans="1:7" ht="18.5" x14ac:dyDescent="0.45">
      <c r="A18" s="114" t="s">
        <v>28</v>
      </c>
      <c r="B18" s="131" t="s">
        <v>42</v>
      </c>
      <c r="C18" s="136"/>
      <c r="D18" s="134" t="s">
        <v>43</v>
      </c>
      <c r="E18" s="132" t="s">
        <v>44</v>
      </c>
      <c r="F18" s="34"/>
      <c r="G18" s="34"/>
    </row>
    <row r="19" spans="1:7" ht="18.5" x14ac:dyDescent="0.45">
      <c r="A19" s="115" t="s">
        <v>29</v>
      </c>
      <c r="B19" s="131" t="s">
        <v>45</v>
      </c>
      <c r="C19" s="136"/>
      <c r="D19" s="135" t="s">
        <v>46</v>
      </c>
      <c r="E19" s="132" t="s">
        <v>47</v>
      </c>
      <c r="F19" s="34"/>
      <c r="G19" s="34"/>
    </row>
    <row r="21" spans="1:7" x14ac:dyDescent="0.35">
      <c r="A21" s="172" t="s">
        <v>48</v>
      </c>
      <c r="B21" s="172"/>
      <c r="C21" s="172"/>
      <c r="D21" s="172"/>
      <c r="E21" s="172"/>
      <c r="F21" s="172"/>
      <c r="G21" s="172"/>
    </row>
    <row r="22" spans="1:7" x14ac:dyDescent="0.35">
      <c r="A22" s="172"/>
      <c r="B22" s="172"/>
      <c r="C22" s="172"/>
      <c r="D22" s="172"/>
      <c r="E22" s="172"/>
      <c r="F22" s="172"/>
      <c r="G22" s="172"/>
    </row>
    <row r="23" spans="1:7" ht="60" customHeight="1" x14ac:dyDescent="0.35">
      <c r="A23" s="172"/>
      <c r="B23" s="172"/>
      <c r="C23" s="172"/>
      <c r="D23" s="172"/>
      <c r="E23" s="172"/>
      <c r="F23" s="172"/>
      <c r="G23" s="172"/>
    </row>
  </sheetData>
  <sheetProtection sheet="1"/>
  <mergeCells count="2">
    <mergeCell ref="A21:G23"/>
    <mergeCell ref="A3:E4"/>
  </mergeCells>
  <conditionalFormatting sqref="B7:E15">
    <cfRule type="cellIs" dxfId="241" priority="2" operator="equal">
      <formula>2</formula>
    </cfRule>
    <cfRule type="cellIs" dxfId="240" priority="4" operator="lessThanOrEqual">
      <formula>1</formula>
    </cfRule>
    <cfRule type="cellIs" dxfId="239" priority="5" operator="greaterThanOrEqual">
      <formula>3</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DF4AA-65F6-40D4-A17F-E92F21770270}">
  <sheetPr codeName="Sheet5">
    <tabColor rgb="FF00B0F0"/>
  </sheetPr>
  <dimension ref="A1:M35"/>
  <sheetViews>
    <sheetView zoomScale="85" zoomScaleNormal="85" workbookViewId="0"/>
  </sheetViews>
  <sheetFormatPr defaultRowHeight="14.5" x14ac:dyDescent="0.35"/>
  <cols>
    <col min="1" max="1" width="20.453125" customWidth="1"/>
    <col min="2" max="2" width="13.81640625" customWidth="1"/>
    <col min="3" max="4" width="11.54296875" customWidth="1"/>
    <col min="5" max="6" width="12.26953125" customWidth="1"/>
    <col min="7" max="7" width="16.81640625" customWidth="1"/>
    <col min="8" max="8" width="17.453125" bestFit="1" customWidth="1"/>
    <col min="9" max="9" width="18.1796875" bestFit="1" customWidth="1"/>
    <col min="11" max="11" width="18.7265625" customWidth="1"/>
    <col min="12" max="12" width="62.453125" customWidth="1"/>
    <col min="13" max="13" width="37.54296875" customWidth="1"/>
    <col min="14" max="14" width="17.81640625" customWidth="1"/>
    <col min="15" max="15" width="18.453125" customWidth="1"/>
    <col min="16" max="16" width="8.7265625" customWidth="1"/>
  </cols>
  <sheetData>
    <row r="1" spans="1:13" ht="26" x14ac:dyDescent="0.35">
      <c r="A1" s="38"/>
      <c r="B1" s="37" t="s">
        <v>49</v>
      </c>
      <c r="C1" s="37" t="s">
        <v>50</v>
      </c>
      <c r="D1" s="37" t="s">
        <v>51</v>
      </c>
      <c r="E1" s="37" t="s">
        <v>52</v>
      </c>
      <c r="F1" s="37" t="s">
        <v>53</v>
      </c>
      <c r="G1" s="37" t="s">
        <v>54</v>
      </c>
      <c r="H1" s="37" t="s">
        <v>55</v>
      </c>
      <c r="I1" s="37" t="s">
        <v>56</v>
      </c>
    </row>
    <row r="2" spans="1:13" x14ac:dyDescent="0.35">
      <c r="A2" s="23" t="s">
        <v>57</v>
      </c>
      <c r="B2" s="155">
        <f>COUNTIF('Succession Planning Template'!K8:K245,"*")</f>
        <v>7</v>
      </c>
      <c r="C2" s="39" cm="1">
        <f t="array" ref="C2">SUM(COUNTIFS(Table1[GENDER],{"non-binary","female","prefer to use own term","intersex"}))</f>
        <v>6</v>
      </c>
      <c r="D2" s="39" cm="1">
        <f t="array" ref="D2">SUM(COUNTIFS(Table1[GENDER IDENTITY],{"NO"}))</f>
        <v>4</v>
      </c>
      <c r="E2" s="39" cm="1">
        <f t="array" ref="E2">SUM(COUNTIFS(Table1[AGE],{"25-34","35-44","45-54"}))</f>
        <v>6</v>
      </c>
      <c r="F2" s="39" cm="1">
        <f t="array" ref="F2">SUM(COUNTIFS(Table1[ETHNICITY],{"bangladeshi","indian","pakistani","any other asian background","african","caribbean","any other black background","asian and white","black african and white","black caribbean and white","other mixed background","Chinese","other"}))</f>
        <v>2</v>
      </c>
      <c r="G2" s="39" cm="1">
        <f t="array" ref="G2">SUM(COUNTIFS(Table1[DISABILITY],{"yes"}))</f>
        <v>1</v>
      </c>
      <c r="H2" s="39" cm="1">
        <f t="array" ref="H2">SUM(COUNTIFS(Table1[SEXUAL ORIENTATION],{"Other","gay woman","gay man","bisexual"}))</f>
        <v>2</v>
      </c>
      <c r="I2" s="39" cm="1">
        <f t="array" ref="I2">SUM(COUNTIFS(Table1[RELIGION AND BELIEF],{"buddhism","hinduism","judaism","muslim","sikhism","other"}))</f>
        <v>3</v>
      </c>
    </row>
    <row r="3" spans="1:13" x14ac:dyDescent="0.35">
      <c r="A3" t="s">
        <v>30</v>
      </c>
      <c r="B3" s="156">
        <f>COUNTIF(Table1[Professional area],"Chief Executive/SRO")</f>
        <v>2</v>
      </c>
      <c r="C3" s="39" cm="1">
        <f t="array" ref="C3">SUM(COUNTIFS(Table1[GENDER],{"female","non-binary","prefer to use own term","intersex"},Table1[Professional area],"Chief Executive/SRO"))</f>
        <v>2</v>
      </c>
      <c r="D3" s="39" cm="1">
        <f t="array" ref="D3">SUM(COUNTIFS(Table1[GENDER IDENTITY],{"NO"},Table1[Professional area],"Chief Executive/SRO"))</f>
        <v>2</v>
      </c>
      <c r="E3" s="39" cm="1">
        <f t="array" ref="E3">SUM(COUNTIFS(Table1[AGE],{"25-34","35-44","45-54"},Table1[Professional area],"Chief Executive/SRO"))</f>
        <v>2</v>
      </c>
      <c r="F3" s="39" cm="1">
        <f t="array" ref="F3">SUM(COUNTIFS(Table1[ETHNICITY],{"bangladeshi","indian","pakistani","any other asian background","african","caribbean","any other black background","asian and white","black african and white","black caribbean and white","other mixed background","Chinese","other"},Table1[Professional area],"Chief Executive/SRO"))</f>
        <v>0</v>
      </c>
      <c r="G3" s="39" cm="1">
        <f t="array" ref="G3">SUM(COUNTIFS(Table1[DISABILITY],{"yes"},Table1[Professional area],"Chief Executive/SRO"))</f>
        <v>0</v>
      </c>
      <c r="H3" s="39" cm="1">
        <f t="array" ref="H3">SUM(COUNTIFS(Table1[SEXUAL ORIENTATION],{"Other","gay woman","gay man","bisexual"},Table1[Professional area],"Chief Executive/SRO"))</f>
        <v>1</v>
      </c>
      <c r="I3" s="39" cm="1">
        <f t="array" ref="I3">SUM(COUNTIFS(Table1[RELIGION AND BELIEF],{"buddhism","hinduism","judaism","muslim","sikhism","other"},Table1[Professional area],"Chief Executive/SRO"))</f>
        <v>1</v>
      </c>
      <c r="K3" s="150" t="s">
        <v>58</v>
      </c>
      <c r="L3" s="150" t="s">
        <v>59</v>
      </c>
      <c r="M3" s="151" t="s">
        <v>60</v>
      </c>
    </row>
    <row r="4" spans="1:13" x14ac:dyDescent="0.35">
      <c r="A4" t="s">
        <v>31</v>
      </c>
      <c r="B4" s="156">
        <f>COUNTIF(Table1[Professional area],"human resources")</f>
        <v>1</v>
      </c>
      <c r="C4" s="39" cm="1">
        <f t="array" ref="C4">SUM(COUNTIFS(Table1[GENDER],{"female","non-binary","prefer to use own term","intersex"},Table1[Professional area],"human resources"))</f>
        <v>1</v>
      </c>
      <c r="D4" s="39" cm="1">
        <f t="array" ref="D4">SUM(COUNTIFS(Table1[GENDER IDENTITY],{"NO"},Table1[Professional area],"HUMAN RESOURCES"))</f>
        <v>0</v>
      </c>
      <c r="E4" s="39" cm="1">
        <f t="array" ref="E4">SUM(COUNTIFS(Table1[AGE],{"25-34","35-44","45-54"},Table1[Professional area],"human resources"))</f>
        <v>1</v>
      </c>
      <c r="F4" s="39" cm="1">
        <f t="array" ref="F4">SUM(COUNTIFS(Table1[ETHNICITY],{"bangladeshi","indian","pakistani","any other asian background","african","caribbean","any other black background","asian and white","black african and white","black caribbean and white","other mixed background","Chinese","other"},Table1[Professional area],"human resources"))</f>
        <v>0</v>
      </c>
      <c r="G4" s="39" cm="1">
        <f t="array" ref="G4">SUM(COUNTIFS(Table1[DISABILITY],{"yes"},Table1[Professional area],"human resources"))</f>
        <v>0</v>
      </c>
      <c r="H4" s="39" cm="1">
        <f t="array" ref="H4">SUM(COUNTIFS(Table1[SEXUAL ORIENTATION],{"Other","gay woman","gay man","bisexual"},Table1[Professional area],"human resources"))</f>
        <v>1</v>
      </c>
      <c r="I4" s="39" cm="1">
        <f t="array" ref="I4">SUM(COUNTIFS(Table1[RELIGION AND BELIEF],{"buddhism","hinduism","judaism","muslim","sikhism","other"},Table1[Professional area],"human resources"))</f>
        <v>0</v>
      </c>
      <c r="K4" s="148" t="s">
        <v>61</v>
      </c>
      <c r="L4" s="147" t="s">
        <v>62</v>
      </c>
      <c r="M4" s="149" t="s">
        <v>63</v>
      </c>
    </row>
    <row r="5" spans="1:13" x14ac:dyDescent="0.35">
      <c r="A5" t="s">
        <v>64</v>
      </c>
      <c r="B5" s="156">
        <f>COUNTIF(Table1[Professional area],"operations")</f>
        <v>2</v>
      </c>
      <c r="C5" s="39" cm="1">
        <f t="array" ref="C5">SUM(COUNTIFS(Table1[GENDER],{"female","non-binary","prefer to use own term","intersex"},Table1[Professional area],"operations"))</f>
        <v>2</v>
      </c>
      <c r="D5" s="39" cm="1">
        <f t="array" ref="D5">SUM(COUNTIFS(Table1[GENDER IDENTITY],{"NO"},Table1[Professional area],"OPERATIONS"))</f>
        <v>1</v>
      </c>
      <c r="E5" s="39" cm="1">
        <f t="array" ref="E5">SUM(COUNTIFS(Table1[AGE],{"25-34","35-44","45-54"},Table1[Professional area],"operations"))</f>
        <v>2</v>
      </c>
      <c r="F5" s="39" cm="1">
        <f t="array" ref="F5">SUM(COUNTIFS(Table1[ETHNICITY],{"bangladeshi","indian","pakistani","any other asian background","african","caribbean","any other black background","asian and white","black african and white","black caribbean and white","other mixed background","Chinese","other"},Table1[Professional area],"operations"))</f>
        <v>1</v>
      </c>
      <c r="G5" s="39" cm="1">
        <f t="array" ref="G5">SUM(COUNTIFS(Table1[DISABILITY],{"yes"},Table1[Professional area],"operations"))</f>
        <v>0</v>
      </c>
      <c r="H5" s="39" cm="1">
        <f t="array" ref="H5">SUM(COUNTIFS(Table1[SEXUAL ORIENTATION],{"Other","gay woman","gay man","bisexual"},Table1[Professional area],"operations"))</f>
        <v>0</v>
      </c>
      <c r="I5" s="39" cm="1">
        <f t="array" ref="I5">SUM(COUNTIFS(Table1[RELIGION AND BELIEF],{"buddhism","hinduism","judaism","muslim","sikhism","other"},Table1[Professional area],"operations"))</f>
        <v>1</v>
      </c>
      <c r="K5" s="148" t="s">
        <v>65</v>
      </c>
      <c r="L5" s="147" t="s">
        <v>66</v>
      </c>
      <c r="M5" s="149" t="s">
        <v>67</v>
      </c>
    </row>
    <row r="6" spans="1:13" x14ac:dyDescent="0.35">
      <c r="A6" t="s">
        <v>33</v>
      </c>
      <c r="B6" s="156">
        <f>COUNTIF(Table1[Professional area],"finance")</f>
        <v>1</v>
      </c>
      <c r="C6" s="39" cm="1">
        <f t="array" ref="C6">SUM(COUNTIFS(Table1[GENDER],{"female","non-binary","prefer to use own term","intersex"},Table1[Professional area],"finance"))</f>
        <v>1</v>
      </c>
      <c r="D6" s="39" cm="1">
        <f t="array" ref="D6">SUM(COUNTIFS(Table1[GENDER IDENTITY],{"NO"},Table1[Professional area],"FINANCE"))</f>
        <v>1</v>
      </c>
      <c r="E6" s="39" cm="1">
        <f t="array" ref="E6">SUM(COUNTIFS(Table1[AGE],{"25-34","35-44","45-54"},Table1[Professional area],"finance"))</f>
        <v>1</v>
      </c>
      <c r="F6" s="39" cm="1">
        <f t="array" ref="F6">SUM(COUNTIFS(Table1[ETHNICITY],{"bangladeshi","indian","pakistani","any other asian background","african","caribbean","any other black background","asian and white","black african and white","black caribbean and white","other mixed background","Chinese","other"},Table1[Professional area],"finance"))</f>
        <v>1</v>
      </c>
      <c r="G6" s="39" cm="1">
        <f t="array" ref="G6">SUM(COUNTIFS(Table1[DISABILITY],{"yes"},Table1[Professional area],"finance"))</f>
        <v>0</v>
      </c>
      <c r="H6" s="39" cm="1">
        <f t="array" ref="H6">SUM(COUNTIFS(Table1[SEXUAL ORIENTATION],{"Other","gay woman","gay man","bisexual"},Table1[Professional area],"finance"))</f>
        <v>0</v>
      </c>
      <c r="I6" s="39" cm="1">
        <f t="array" ref="I6">SUM(COUNTIFS(Table1[RELIGION AND BELIEF],{"buddhism","hinduism","judaism","muslim","sikhism","other"},Table1[Professional area],"finance"))</f>
        <v>1</v>
      </c>
      <c r="K6" s="148" t="s">
        <v>68</v>
      </c>
      <c r="L6" s="147" t="s">
        <v>69</v>
      </c>
      <c r="M6" s="149" t="s">
        <v>70</v>
      </c>
    </row>
    <row r="7" spans="1:13" ht="37.5" x14ac:dyDescent="0.35">
      <c r="A7" t="s">
        <v>34</v>
      </c>
      <c r="B7" s="156">
        <f>COUNTIF(Table1[Professional area],"medical")</f>
        <v>1</v>
      </c>
      <c r="C7" s="39" cm="1">
        <f t="array" ref="C7">SUM(COUNTIFS(Table1[GENDER],{"female","non-binary","prefer to use own term","intersex"},Table1[Professional area],"medical"))</f>
        <v>0</v>
      </c>
      <c r="D7" s="39" cm="1">
        <f t="array" ref="D7">SUM(COUNTIFS(Table1[GENDER IDENTITY],{"NO"},Table1[Professional area],"MEDICAL"))</f>
        <v>0</v>
      </c>
      <c r="E7" s="39" cm="1">
        <f t="array" ref="E7">SUM(COUNTIFS(Table1[AGE],{"25-34","35-44","45-54"},Table1[Professional area],"medical"))</f>
        <v>0</v>
      </c>
      <c r="F7" s="39" cm="1">
        <f t="array" ref="F7">SUM(COUNTIFS(Table1[ETHNICITY],{"bangladeshi","indian","pakistani","any other asian background","african","caribbean","any other black background","asian and white","black african and white","black caribbean and white","other mixed background","Chinese","other"},Table1[Professional area],"medical"))</f>
        <v>0</v>
      </c>
      <c r="G7" s="39" cm="1">
        <f t="array" ref="G7">SUM(COUNTIFS(Table1[DISABILITY],{"yes"},Table1[Professional area],"medical"))</f>
        <v>1</v>
      </c>
      <c r="H7" s="39" cm="1">
        <f t="array" ref="H7">SUM(COUNTIFS(Table1[SEXUAL ORIENTATION],{"Other","gay woman","gay man","bisexual"},Table1[Professional area],"medical"))</f>
        <v>0</v>
      </c>
      <c r="I7" s="39" cm="1">
        <f t="array" ref="I7">SUM(COUNTIFS(Table1[RELIGION AND BELIEF],{"buddhism","hinduism","judaism","muslim","sikhism","other"},Table1[Professional area],"medical"))</f>
        <v>0</v>
      </c>
      <c r="K7" s="148" t="s">
        <v>71</v>
      </c>
      <c r="L7" s="147" t="s">
        <v>72</v>
      </c>
      <c r="M7" s="149" t="s">
        <v>73</v>
      </c>
    </row>
    <row r="8" spans="1:13" x14ac:dyDescent="0.35">
      <c r="A8" t="s">
        <v>35</v>
      </c>
      <c r="B8" s="156">
        <f>COUNTIF(Table1[Professional area],"nursing")</f>
        <v>0</v>
      </c>
      <c r="C8" s="39" cm="1">
        <f t="array" ref="C8">SUM(COUNTIFS(Table1[GENDER],{"female","non-binary","prefer to use own term","intersex"},Table1[Professional area],"nursing"))</f>
        <v>0</v>
      </c>
      <c r="D8" s="39" cm="1">
        <f t="array" ref="D8">SUM(COUNTIFS(Table1[GENDER IDENTITY],{"NO"},Table1[Professional area],"NURSING"))</f>
        <v>0</v>
      </c>
      <c r="E8" s="39" cm="1">
        <f t="array" ref="E8">SUM(COUNTIFS(Table1[AGE],{"25-34","35-44","45-54"},Table1[Professional area],"nursing"))</f>
        <v>0</v>
      </c>
      <c r="F8" s="39" cm="1">
        <f t="array" ref="F8">SUM(COUNTIFS(Table1[ETHNICITY],{"bangladeshi","indian","pakistani","any other asian background","african","caribbean","any other black background","asian and white","black african and white","black caribbean and white","other mixed background","Chinese","other"},Table1[Professional area],"nursing"))</f>
        <v>0</v>
      </c>
      <c r="G8" s="39" cm="1">
        <f t="array" ref="G8">SUM(COUNTIFS(Table1[DISABILITY],{"yes"},Table1[Professional area],"nursing"))</f>
        <v>0</v>
      </c>
      <c r="H8" s="39" cm="1">
        <f t="array" ref="H8">SUM(COUNTIFS(Table1[SEXUAL ORIENTATION],{"Other","gay woman","gay man","bisexual"},Table1[Professional area],"nursing"))</f>
        <v>0</v>
      </c>
      <c r="I8" s="39" cm="1">
        <f t="array" ref="I8">SUM(COUNTIFS(Table1[RELIGION AND BELIEF],{"buddhism","hinduism","judaism","muslim","sikhism","other"},Table1[Professional area],"nursing"))</f>
        <v>0</v>
      </c>
      <c r="K8" s="148" t="s">
        <v>74</v>
      </c>
      <c r="L8" s="147" t="s">
        <v>75</v>
      </c>
      <c r="M8" s="149" t="s">
        <v>76</v>
      </c>
    </row>
    <row r="9" spans="1:13" x14ac:dyDescent="0.35">
      <c r="A9" t="s">
        <v>36</v>
      </c>
      <c r="B9" s="156">
        <f>COUNTIF(Table1[Professional area],"digital")</f>
        <v>0</v>
      </c>
      <c r="C9" s="39" cm="1">
        <f t="array" ref="C9">SUM(COUNTIFS(Table1[GENDER],{"female","non-binary","prefer to use own term","intersex"},Table1[Professional area],"digital"))</f>
        <v>0</v>
      </c>
      <c r="D9" s="39" cm="1">
        <f t="array" ref="D9">SUM(COUNTIFS(Table1[GENDER IDENTITY],{"NO"},Table1[Professional area],"DIGITAL"))</f>
        <v>0</v>
      </c>
      <c r="E9" s="39" cm="1">
        <f t="array" ref="E9">SUM(COUNTIFS(Table1[AGE],{"25-34","35-44","45-54"},Table1[Professional area],"digital"))</f>
        <v>0</v>
      </c>
      <c r="F9" s="39" cm="1">
        <f t="array" ref="F9">SUM(COUNTIFS(Table1[ETHNICITY],{"bangladeshi","indian","pakistani","any other asian background","african","caribbean","any other black background","asian and white","black african and white","black caribbean and white","other mixed background","Chinese","other"},Table1[Professional area],"digital"))</f>
        <v>0</v>
      </c>
      <c r="G9" s="39" cm="1">
        <f t="array" ref="G9">SUM(COUNTIFS(Table1[DISABILITY],{"yes"},Table1[Professional area],"digital"))</f>
        <v>0</v>
      </c>
      <c r="H9" s="39" cm="1">
        <f t="array" ref="H9">SUM(COUNTIFS(Table1[SEXUAL ORIENTATION],{"Other","gay woman","gay man","bisexual"},Table1[Professional area],"digital"))</f>
        <v>0</v>
      </c>
      <c r="I9" s="39" cm="1">
        <f t="array" ref="I9">SUM(COUNTIFS(Table1[RELIGION AND BELIEF],{"buddhism","hinduism","judaism","muslim","sikhism","other"},Table1[Professional area],"digital"))</f>
        <v>0</v>
      </c>
      <c r="K9" s="148" t="s">
        <v>77</v>
      </c>
      <c r="L9" s="147" t="s">
        <v>78</v>
      </c>
      <c r="M9" s="149" t="s">
        <v>79</v>
      </c>
    </row>
    <row r="10" spans="1:13" x14ac:dyDescent="0.35">
      <c r="A10" t="s">
        <v>80</v>
      </c>
      <c r="B10" s="156">
        <f>COUNTIF(Table1[Professional area],"*Non executive*")</f>
        <v>0</v>
      </c>
      <c r="C10" s="39" cm="1">
        <f t="array" ref="C10">SUM(COUNTIFS(Table1[GENDER],{"female","non-binary","prefer to use own term","intersex"},Table1[Professional area],"*Non executive*"))</f>
        <v>0</v>
      </c>
      <c r="D10" s="39" cm="1">
        <f t="array" ref="D10">SUM(COUNTIFS(Table1[GENDER IDENTITY],{"NO"},Table1[Professional area],"*Non executive*"))</f>
        <v>0</v>
      </c>
      <c r="E10" s="39" cm="1">
        <f t="array" ref="E10">SUM(COUNTIFS(Table1[AGE],{"25-34","35-44","45-54"},Table1[Professional area],"*Non executive*"))</f>
        <v>0</v>
      </c>
      <c r="F10" s="39" cm="1">
        <f t="array" ref="F10">SUM(COUNTIFS(Table1[ETHNICITY],{"bangladeshi","indian","pakistani","any other asian background","african","caribbean","any other black background","asian and white","black african and white","black caribbean and white","other mixed background","Chinese","other"},Table1[Professional area],"*Non executive*"))</f>
        <v>0</v>
      </c>
      <c r="G10" s="39" cm="1">
        <f t="array" ref="G10">SUM(COUNTIFS(Table1[DISABILITY],{"yes"},Table1[Professional area],"*Non executive*"))</f>
        <v>0</v>
      </c>
      <c r="H10" s="39" cm="1">
        <f t="array" ref="H10">SUM(COUNTIFS(Table1[SEXUAL ORIENTATION],{"Other","gay woman","gay man","bisexual"},Table1[Professional area],"*Non executive*"))</f>
        <v>0</v>
      </c>
      <c r="I10" s="39" cm="1">
        <f t="array" ref="I10">SUM(COUNTIFS(Table1[RELIGION AND BELIEF],{"buddhism","hinduism","judaism","muslim","sikhism","other"},Table1[Professional area],"*Non executive*"))</f>
        <v>0</v>
      </c>
      <c r="K10" s="148" t="s">
        <v>81</v>
      </c>
      <c r="L10" s="147" t="s">
        <v>82</v>
      </c>
      <c r="M10" s="149" t="s">
        <v>83</v>
      </c>
    </row>
    <row r="11" spans="1:13" x14ac:dyDescent="0.35">
      <c r="A11" t="s">
        <v>38</v>
      </c>
      <c r="B11" s="156">
        <f>COUNTIF(Table1[Professional area],"Other")</f>
        <v>0</v>
      </c>
      <c r="C11" s="39" cm="1">
        <f t="array" ref="C11">SUM(COUNTIFS(Table1[GENDER],{"female","non-binary","prefer to use own term","intersex"},Table1[Professional area],"other"))</f>
        <v>0</v>
      </c>
      <c r="D11" s="39" cm="1">
        <f t="array" ref="D11">SUM(COUNTIFS(Table1[GENDER IDENTITY],{"NO"},Table1[Professional area],"other"))</f>
        <v>0</v>
      </c>
      <c r="E11" s="39" cm="1">
        <f t="array" ref="E11">SUM(COUNTIFS(Table1[AGE],{"25-34","35-44","45-54"},Table1[Professional area],"other"))</f>
        <v>0</v>
      </c>
      <c r="F11" s="39" cm="1">
        <f t="array" ref="F11">SUM(COUNTIFS(Table1[ETHNICITY],{"bangladeshi","indian","pakistani","any other asian background","african","caribbean","any other black background","asian and white","black african and white","black caribbean and white","other mixed background","Chinese","other"},Table1[Professional area],"other"))</f>
        <v>0</v>
      </c>
      <c r="G11" s="39" cm="1">
        <f t="array" ref="G11">SUM(COUNTIFS(Table1[DISABILITY],{"yes"},Table1[Professional area],"other"))</f>
        <v>0</v>
      </c>
      <c r="H11" s="39" cm="1">
        <f t="array" ref="H11">SUM(COUNTIFS(Table1[SEXUAL ORIENTATION],{"Other","gay woman","gay man","bisexual"},Table1[Professional area],"other"))</f>
        <v>0</v>
      </c>
      <c r="I11" s="39" cm="1">
        <f t="array" ref="I11">SUM(COUNTIFS(Table1[RELIGION AND BELIEF],{"buddhism","hinduism","judaism","muslim","sikhism","other"},Table1[Professional area],"other"))</f>
        <v>0</v>
      </c>
    </row>
    <row r="12" spans="1:13" x14ac:dyDescent="0.35">
      <c r="A12" s="23"/>
      <c r="B12" s="36"/>
      <c r="C12" s="23"/>
      <c r="D12" s="23"/>
      <c r="E12" s="23"/>
      <c r="F12" s="23"/>
      <c r="G12" s="23"/>
      <c r="H12" s="23"/>
      <c r="I12" s="23"/>
    </row>
    <row r="13" spans="1:13" ht="26" x14ac:dyDescent="0.35">
      <c r="A13" s="23"/>
      <c r="B13" s="37" t="s">
        <v>49</v>
      </c>
      <c r="C13" s="37" t="s">
        <v>50</v>
      </c>
      <c r="D13" s="37" t="s">
        <v>51</v>
      </c>
      <c r="E13" s="37" t="s">
        <v>52</v>
      </c>
      <c r="F13" s="37" t="s">
        <v>53</v>
      </c>
      <c r="G13" s="37" t="s">
        <v>54</v>
      </c>
      <c r="H13" s="37" t="s">
        <v>55</v>
      </c>
      <c r="I13" s="37" t="s">
        <v>56</v>
      </c>
    </row>
    <row r="14" spans="1:13" x14ac:dyDescent="0.35">
      <c r="A14" s="23" t="s">
        <v>57</v>
      </c>
      <c r="B14" s="157">
        <f>B2/B2</f>
        <v>1</v>
      </c>
      <c r="C14" s="158">
        <f t="shared" ref="C14:C22" si="0">C2/B2</f>
        <v>0.8571428571428571</v>
      </c>
      <c r="D14" s="158">
        <f>D2/B2</f>
        <v>0.5714285714285714</v>
      </c>
      <c r="E14" s="158">
        <f t="shared" ref="E14:E22" si="1">E2/B2</f>
        <v>0.8571428571428571</v>
      </c>
      <c r="F14" s="158">
        <f t="shared" ref="F14:F22" si="2">F2/B2</f>
        <v>0.2857142857142857</v>
      </c>
      <c r="G14" s="158">
        <f t="shared" ref="G14:G22" si="3">G2/B2</f>
        <v>0.14285714285714285</v>
      </c>
      <c r="H14" s="158">
        <f t="shared" ref="H14:H22" si="4">H2/B2</f>
        <v>0.2857142857142857</v>
      </c>
      <c r="I14" s="158">
        <f t="shared" ref="I14:I22" si="5">I2/B2</f>
        <v>0.42857142857142855</v>
      </c>
    </row>
    <row r="15" spans="1:13" x14ac:dyDescent="0.35">
      <c r="A15" t="s">
        <v>30</v>
      </c>
      <c r="B15" s="157">
        <f>B3/B2</f>
        <v>0.2857142857142857</v>
      </c>
      <c r="C15" s="158">
        <f t="shared" si="0"/>
        <v>1</v>
      </c>
      <c r="D15" s="158">
        <f t="shared" ref="D15:D22" si="6">D3/B3</f>
        <v>1</v>
      </c>
      <c r="E15" s="158">
        <f t="shared" si="1"/>
        <v>1</v>
      </c>
      <c r="F15" s="158">
        <f t="shared" si="2"/>
        <v>0</v>
      </c>
      <c r="G15" s="158">
        <f t="shared" si="3"/>
        <v>0</v>
      </c>
      <c r="H15" s="158">
        <f t="shared" si="4"/>
        <v>0.5</v>
      </c>
      <c r="I15" s="158">
        <f t="shared" si="5"/>
        <v>0.5</v>
      </c>
    </row>
    <row r="16" spans="1:13" x14ac:dyDescent="0.35">
      <c r="A16" t="s">
        <v>31</v>
      </c>
      <c r="B16" s="157">
        <f>B4/B2</f>
        <v>0.14285714285714285</v>
      </c>
      <c r="C16" s="158">
        <f t="shared" si="0"/>
        <v>1</v>
      </c>
      <c r="D16" s="158">
        <f t="shared" si="6"/>
        <v>0</v>
      </c>
      <c r="E16" s="158">
        <f t="shared" si="1"/>
        <v>1</v>
      </c>
      <c r="F16" s="158">
        <f t="shared" si="2"/>
        <v>0</v>
      </c>
      <c r="G16" s="158">
        <f t="shared" si="3"/>
        <v>0</v>
      </c>
      <c r="H16" s="158">
        <f t="shared" si="4"/>
        <v>1</v>
      </c>
      <c r="I16" s="158">
        <f t="shared" si="5"/>
        <v>0</v>
      </c>
    </row>
    <row r="17" spans="1:9" x14ac:dyDescent="0.35">
      <c r="A17" t="s">
        <v>64</v>
      </c>
      <c r="B17" s="157">
        <f>B5/B2</f>
        <v>0.2857142857142857</v>
      </c>
      <c r="C17" s="158">
        <f t="shared" si="0"/>
        <v>1</v>
      </c>
      <c r="D17" s="158">
        <f t="shared" si="6"/>
        <v>0.5</v>
      </c>
      <c r="E17" s="158">
        <f t="shared" si="1"/>
        <v>1</v>
      </c>
      <c r="F17" s="158">
        <f t="shared" si="2"/>
        <v>0.5</v>
      </c>
      <c r="G17" s="158">
        <f t="shared" si="3"/>
        <v>0</v>
      </c>
      <c r="H17" s="158">
        <f t="shared" si="4"/>
        <v>0</v>
      </c>
      <c r="I17" s="158">
        <f t="shared" si="5"/>
        <v>0.5</v>
      </c>
    </row>
    <row r="18" spans="1:9" x14ac:dyDescent="0.35">
      <c r="A18" t="s">
        <v>33</v>
      </c>
      <c r="B18" s="157">
        <f>B6/B2</f>
        <v>0.14285714285714285</v>
      </c>
      <c r="C18" s="158">
        <f t="shared" si="0"/>
        <v>1</v>
      </c>
      <c r="D18" s="158">
        <f t="shared" si="6"/>
        <v>1</v>
      </c>
      <c r="E18" s="158">
        <f t="shared" si="1"/>
        <v>1</v>
      </c>
      <c r="F18" s="158">
        <f t="shared" si="2"/>
        <v>1</v>
      </c>
      <c r="G18" s="158">
        <f t="shared" si="3"/>
        <v>0</v>
      </c>
      <c r="H18" s="158">
        <f t="shared" si="4"/>
        <v>0</v>
      </c>
      <c r="I18" s="158">
        <f t="shared" si="5"/>
        <v>1</v>
      </c>
    </row>
    <row r="19" spans="1:9" x14ac:dyDescent="0.35">
      <c r="A19" t="s">
        <v>34</v>
      </c>
      <c r="B19" s="157">
        <f>B7/B2</f>
        <v>0.14285714285714285</v>
      </c>
      <c r="C19" s="158">
        <f t="shared" si="0"/>
        <v>0</v>
      </c>
      <c r="D19" s="158">
        <f t="shared" si="6"/>
        <v>0</v>
      </c>
      <c r="E19" s="158">
        <f t="shared" si="1"/>
        <v>0</v>
      </c>
      <c r="F19" s="158">
        <f t="shared" si="2"/>
        <v>0</v>
      </c>
      <c r="G19" s="158">
        <f t="shared" si="3"/>
        <v>1</v>
      </c>
      <c r="H19" s="158">
        <f t="shared" si="4"/>
        <v>0</v>
      </c>
      <c r="I19" s="158">
        <f t="shared" si="5"/>
        <v>0</v>
      </c>
    </row>
    <row r="20" spans="1:9" x14ac:dyDescent="0.35">
      <c r="A20" t="s">
        <v>35</v>
      </c>
      <c r="B20" s="157">
        <f>B8/B2</f>
        <v>0</v>
      </c>
      <c r="C20" s="158" t="e">
        <f t="shared" si="0"/>
        <v>#DIV/0!</v>
      </c>
      <c r="D20" s="158" t="e">
        <f t="shared" si="6"/>
        <v>#DIV/0!</v>
      </c>
      <c r="E20" s="158" t="e">
        <f t="shared" si="1"/>
        <v>#DIV/0!</v>
      </c>
      <c r="F20" s="158" t="e">
        <f t="shared" si="2"/>
        <v>#DIV/0!</v>
      </c>
      <c r="G20" s="158" t="e">
        <f t="shared" si="3"/>
        <v>#DIV/0!</v>
      </c>
      <c r="H20" s="158" t="e">
        <f t="shared" si="4"/>
        <v>#DIV/0!</v>
      </c>
      <c r="I20" s="158" t="e">
        <f t="shared" si="5"/>
        <v>#DIV/0!</v>
      </c>
    </row>
    <row r="21" spans="1:9" x14ac:dyDescent="0.35">
      <c r="A21" t="s">
        <v>36</v>
      </c>
      <c r="B21" s="157">
        <f>B9/B2</f>
        <v>0</v>
      </c>
      <c r="C21" s="158" t="e">
        <f t="shared" si="0"/>
        <v>#DIV/0!</v>
      </c>
      <c r="D21" s="158" t="e">
        <f t="shared" si="6"/>
        <v>#DIV/0!</v>
      </c>
      <c r="E21" s="158" t="e">
        <f t="shared" si="1"/>
        <v>#DIV/0!</v>
      </c>
      <c r="F21" s="158" t="e">
        <f t="shared" si="2"/>
        <v>#DIV/0!</v>
      </c>
      <c r="G21" s="158" t="e">
        <f t="shared" si="3"/>
        <v>#DIV/0!</v>
      </c>
      <c r="H21" s="158" t="e">
        <f t="shared" si="4"/>
        <v>#DIV/0!</v>
      </c>
      <c r="I21" s="158" t="e">
        <f t="shared" si="5"/>
        <v>#DIV/0!</v>
      </c>
    </row>
    <row r="22" spans="1:9" x14ac:dyDescent="0.35">
      <c r="A22" t="s">
        <v>80</v>
      </c>
      <c r="B22" s="157">
        <f>B10/B2</f>
        <v>0</v>
      </c>
      <c r="C22" s="158" t="e">
        <f t="shared" si="0"/>
        <v>#DIV/0!</v>
      </c>
      <c r="D22" s="158" t="e">
        <f t="shared" si="6"/>
        <v>#DIV/0!</v>
      </c>
      <c r="E22" s="158" t="e">
        <f t="shared" si="1"/>
        <v>#DIV/0!</v>
      </c>
      <c r="F22" s="158" t="e">
        <f t="shared" si="2"/>
        <v>#DIV/0!</v>
      </c>
      <c r="G22" s="158" t="e">
        <f t="shared" si="3"/>
        <v>#DIV/0!</v>
      </c>
      <c r="H22" s="158" t="e">
        <f t="shared" si="4"/>
        <v>#DIV/0!</v>
      </c>
      <c r="I22" s="158" t="e">
        <f t="shared" si="5"/>
        <v>#DIV/0!</v>
      </c>
    </row>
    <row r="23" spans="1:9" x14ac:dyDescent="0.35">
      <c r="A23" t="s">
        <v>38</v>
      </c>
      <c r="B23" s="157">
        <f>B11/B2</f>
        <v>0</v>
      </c>
      <c r="C23" s="157">
        <f t="shared" ref="C23:I23" si="7">C11/C2</f>
        <v>0</v>
      </c>
      <c r="D23" s="157">
        <f t="shared" si="7"/>
        <v>0</v>
      </c>
      <c r="E23" s="157">
        <f t="shared" si="7"/>
        <v>0</v>
      </c>
      <c r="F23" s="157">
        <f t="shared" si="7"/>
        <v>0</v>
      </c>
      <c r="G23" s="157">
        <f t="shared" si="7"/>
        <v>0</v>
      </c>
      <c r="H23" s="157">
        <f t="shared" si="7"/>
        <v>0</v>
      </c>
      <c r="I23" s="157">
        <f t="shared" si="7"/>
        <v>0</v>
      </c>
    </row>
    <row r="25" spans="1:9" ht="26" x14ac:dyDescent="0.35">
      <c r="A25" s="38"/>
      <c r="B25" s="37" t="s">
        <v>50</v>
      </c>
      <c r="C25" s="37" t="s">
        <v>51</v>
      </c>
      <c r="D25" s="37" t="s">
        <v>52</v>
      </c>
      <c r="E25" s="37" t="s">
        <v>53</v>
      </c>
      <c r="F25" s="37" t="s">
        <v>54</v>
      </c>
      <c r="G25" s="37" t="s">
        <v>55</v>
      </c>
      <c r="H25" s="37" t="s">
        <v>56</v>
      </c>
    </row>
    <row r="26" spans="1:9" x14ac:dyDescent="0.35">
      <c r="A26" s="23" t="s">
        <v>57</v>
      </c>
      <c r="B26" s="39" cm="1">
        <f t="array" ref="B26">SUM(COUNTIFS(Table1[GENDER],{"non-binary","female","prefer to use own term","intersex"}))</f>
        <v>6</v>
      </c>
      <c r="C26" s="39" cm="1">
        <f t="array" ref="C26">SUM(COUNTIFS(Table1[GENDER IDENTITY],{"NO"}))</f>
        <v>4</v>
      </c>
      <c r="D26" s="39" cm="1">
        <f t="array" ref="D26">SUM(COUNTIFS(Table1[AGE],{"25-34","35-44","45-54"}))</f>
        <v>6</v>
      </c>
      <c r="E26" s="39" cm="1">
        <f t="array" ref="E26">SUM(COUNTIFS(Table1[ETHNICITY],{"bangladeshi","indian","pakistani","any other asian background","african","caribbean","any other black background","asian and white","black african and white","black caribbean and white","other mixed background","Chinese","other"}))</f>
        <v>2</v>
      </c>
      <c r="F26" s="39" cm="1">
        <f t="array" ref="F26">SUM(COUNTIFS(Table1[DISABILITY],{"yes"}))</f>
        <v>1</v>
      </c>
      <c r="G26" s="39" cm="1">
        <f t="array" ref="G26">SUM(COUNTIFS(Table1[SEXUAL ORIENTATION],{"Other","gay woman","gay man","bisexual"}))</f>
        <v>2</v>
      </c>
      <c r="H26" s="39" cm="1">
        <f t="array" ref="H26">SUM(COUNTIFS(Table1[RELIGION AND BELIEF],{"buddhism","hinduism","judaism","muslim","sikhism","other"}))</f>
        <v>3</v>
      </c>
    </row>
    <row r="27" spans="1:9" x14ac:dyDescent="0.35">
      <c r="A27" t="s">
        <v>30</v>
      </c>
      <c r="B27" s="39" cm="1">
        <f t="array" ref="B27">SUM(COUNTIFS(Table1[GENDER],{"female","non-binary","prefer to use own term","intersex"},Table1[Professional area],"Chief Executive/SRO"))</f>
        <v>2</v>
      </c>
      <c r="C27" s="39" cm="1">
        <f t="array" ref="C27">SUM(COUNTIFS(Table1[GENDER IDENTITY],{"NO"},Table1[Professional area],"Chief Executive/SRO"))</f>
        <v>2</v>
      </c>
      <c r="D27" s="39" cm="1">
        <f t="array" ref="D27">SUM(COUNTIFS(Table1[AGE],{"25-34","35-44","45-54"},Table1[Professional area],"Chief Executive/SRO"))</f>
        <v>2</v>
      </c>
      <c r="E27" s="39" cm="1">
        <f t="array" ref="E27">SUM(COUNTIFS(Table1[ETHNICITY],{"bangladeshi","indian","pakistani","any other asian background","african","caribbean","any other black background","asian and white","black african and white","black caribbean and white","other mixed background","Chinese","other"},Table1[Professional area],"Chief Executive/SRO"))</f>
        <v>0</v>
      </c>
      <c r="F27" s="39" cm="1">
        <f t="array" ref="F27">SUM(COUNTIFS(Table1[DISABILITY],{"yes"},Table1[Professional area],"Chief Executive/SRO"))</f>
        <v>0</v>
      </c>
      <c r="G27" s="39" cm="1">
        <f t="array" ref="G27">SUM(COUNTIFS(Table1[SEXUAL ORIENTATION],{"Other","gay woman","gay man","bisexual"},Table1[Professional area],"Chief Executive/SRO"))</f>
        <v>1</v>
      </c>
      <c r="H27" s="39" cm="1">
        <f t="array" ref="H27">SUM(COUNTIFS(Table1[RELIGION AND BELIEF],{"buddhism","hinduism","judaism","muslim","sikhism","other"},Table1[Professional area],"Chief Executive/SRO"))</f>
        <v>1</v>
      </c>
    </row>
    <row r="28" spans="1:9" x14ac:dyDescent="0.35">
      <c r="A28" t="s">
        <v>31</v>
      </c>
      <c r="B28" s="39" cm="1">
        <f t="array" ref="B28">SUM(COUNTIFS(Table1[GENDER],{"female","non-binary","prefer to use own term","intersex"},Table1[Professional area],"human resources"))</f>
        <v>1</v>
      </c>
      <c r="C28" s="39" cm="1">
        <f t="array" ref="C28">SUM(COUNTIFS(Table1[GENDER IDENTITY],{"NO"},Table1[Professional area],"HUMAN RESOURCES"))</f>
        <v>0</v>
      </c>
      <c r="D28" s="39" cm="1">
        <f t="array" ref="D28">SUM(COUNTIFS(Table1[AGE],{"25-34","35-44","45-54"},Table1[Professional area],"human resources"))</f>
        <v>1</v>
      </c>
      <c r="E28" s="39" cm="1">
        <f t="array" ref="E28">SUM(COUNTIFS(Table1[ETHNICITY],{"bangladeshi","indian","pakistani","any other asian background","african","caribbean","any other black background","asian and white","black african and white","black caribbean and white","other mixed background","Chinese","other"},Table1[Professional area],"human resources"))</f>
        <v>0</v>
      </c>
      <c r="F28" s="39" cm="1">
        <f t="array" ref="F28">SUM(COUNTIFS(Table1[DISABILITY],{"yes"},Table1[Professional area],"human resources"))</f>
        <v>0</v>
      </c>
      <c r="G28" s="39" cm="1">
        <f t="array" ref="G28">SUM(COUNTIFS(Table1[SEXUAL ORIENTATION],{"Other","gay woman","gay man","bisexual"},Table1[Professional area],"human resources"))</f>
        <v>1</v>
      </c>
      <c r="H28" s="39" cm="1">
        <f t="array" ref="H28">SUM(COUNTIFS(Table1[RELIGION AND BELIEF],{"buddhism","hinduism","judaism","muslim","sikhism","other"},Table1[Professional area],"human resources"))</f>
        <v>0</v>
      </c>
    </row>
    <row r="29" spans="1:9" x14ac:dyDescent="0.35">
      <c r="A29" t="s">
        <v>64</v>
      </c>
      <c r="B29" s="39" cm="1">
        <f t="array" ref="B29">SUM(COUNTIFS(Table1[GENDER],{"female","non-binary","prefer to use own term","intersex"},Table1[Professional area],"operations"))</f>
        <v>2</v>
      </c>
      <c r="C29" s="39" cm="1">
        <f t="array" ref="C29">SUM(COUNTIFS(Table1[GENDER IDENTITY],{"NO"},Table1[Professional area],"OPERATIONS"))</f>
        <v>1</v>
      </c>
      <c r="D29" s="39" cm="1">
        <f t="array" ref="D29">SUM(COUNTIFS(Table1[AGE],{"25-34","35-44","45-54"},Table1[Professional area],"operations"))</f>
        <v>2</v>
      </c>
      <c r="E29" s="39" cm="1">
        <f t="array" ref="E29">SUM(COUNTIFS(Table1[ETHNICITY],{"bangladeshi","indian","pakistani","any other asian background","african","caribbean","any other black background","asian and white","black african and white","black caribbean and white","other mixed background","Chinese","other"},Table1[Professional area],"operations"))</f>
        <v>1</v>
      </c>
      <c r="F29" s="39" cm="1">
        <f t="array" ref="F29">SUM(COUNTIFS(Table1[DISABILITY],{"yes"},Table1[Professional area],"operations"))</f>
        <v>0</v>
      </c>
      <c r="G29" s="39" cm="1">
        <f t="array" ref="G29">SUM(COUNTIFS(Table1[SEXUAL ORIENTATION],{"Other","gay woman","gay man","bisexual"},Table1[Professional area],"operations"))</f>
        <v>0</v>
      </c>
      <c r="H29" s="39" cm="1">
        <f t="array" ref="H29">SUM(COUNTIFS(Table1[RELIGION AND BELIEF],{"buddhism","hinduism","judaism","muslim","sikhism","other"},Table1[Professional area],"operations"))</f>
        <v>1</v>
      </c>
    </row>
    <row r="30" spans="1:9" x14ac:dyDescent="0.35">
      <c r="A30" t="s">
        <v>33</v>
      </c>
      <c r="B30" s="39" cm="1">
        <f t="array" ref="B30">SUM(COUNTIFS(Table1[GENDER],{"female","non-binary","prefer to use own term","intersex"},Table1[Professional area],"finance"))</f>
        <v>1</v>
      </c>
      <c r="C30" s="39" cm="1">
        <f t="array" ref="C30">SUM(COUNTIFS(Table1[GENDER IDENTITY],{"NO"},Table1[Professional area],"FINANCE"))</f>
        <v>1</v>
      </c>
      <c r="D30" s="39" cm="1">
        <f t="array" ref="D30">SUM(COUNTIFS(Table1[AGE],{"25-34","35-44","45-54"},Table1[Professional area],"finance"))</f>
        <v>1</v>
      </c>
      <c r="E30" s="39" cm="1">
        <f t="array" ref="E30">SUM(COUNTIFS(Table1[ETHNICITY],{"bangladeshi","indian","pakistani","any other asian background","african","caribbean","any other black background","asian and white","black african and white","black caribbean and white","other mixed background","Chinese","other"},Table1[Professional area],"finance"))</f>
        <v>1</v>
      </c>
      <c r="F30" s="39" cm="1">
        <f t="array" ref="F30">SUM(COUNTIFS(Table1[DISABILITY],{"yes"},Table1[Professional area],"finance"))</f>
        <v>0</v>
      </c>
      <c r="G30" s="39" cm="1">
        <f t="array" ref="G30">SUM(COUNTIFS(Table1[SEXUAL ORIENTATION],{"Other","gay woman","gay man","bisexual"},Table1[Professional area],"finance"))</f>
        <v>0</v>
      </c>
      <c r="H30" s="39" cm="1">
        <f t="array" ref="H30">SUM(COUNTIFS(Table1[RELIGION AND BELIEF],{"buddhism","hinduism","judaism","muslim","sikhism","other"},Table1[Professional area],"finance"))</f>
        <v>1</v>
      </c>
    </row>
    <row r="31" spans="1:9" x14ac:dyDescent="0.35">
      <c r="A31" t="s">
        <v>34</v>
      </c>
      <c r="B31" s="39" cm="1">
        <f t="array" ref="B31">SUM(COUNTIFS(Table1[GENDER],{"female","non-binary","prefer to use own term","intersex"},Table1[Professional area],"medical"))</f>
        <v>0</v>
      </c>
      <c r="C31" s="39" cm="1">
        <f t="array" ref="C31">SUM(COUNTIFS(Table1[GENDER IDENTITY],{"NO"},Table1[Professional area],"MEDICAL"))</f>
        <v>0</v>
      </c>
      <c r="D31" s="39" cm="1">
        <f t="array" ref="D31">SUM(COUNTIFS(Table1[AGE],{"25-34","35-44","45-54"},Table1[Professional area],"medical"))</f>
        <v>0</v>
      </c>
      <c r="E31" s="39" cm="1">
        <f t="array" ref="E31">SUM(COUNTIFS(Table1[ETHNICITY],{"bangladeshi","indian","pakistani","any other asian background","african","caribbean","any other black background","asian and white","black african and white","black caribbean and white","other mixed background","Chinese","other"},Table1[Professional area],"medical"))</f>
        <v>0</v>
      </c>
      <c r="F31" s="39" cm="1">
        <f t="array" ref="F31">SUM(COUNTIFS(Table1[DISABILITY],{"yes"},Table1[Professional area],"medical"))</f>
        <v>1</v>
      </c>
      <c r="G31" s="39" cm="1">
        <f t="array" ref="G31">SUM(COUNTIFS(Table1[SEXUAL ORIENTATION],{"Other","gay woman","gay man","bisexual"},Table1[Professional area],"medical"))</f>
        <v>0</v>
      </c>
      <c r="H31" s="39" cm="1">
        <f t="array" ref="H31">SUM(COUNTIFS(Table1[RELIGION AND BELIEF],{"buddhism","hinduism","judaism","muslim","sikhism","other"},Table1[Professional area],"medical"))</f>
        <v>0</v>
      </c>
    </row>
    <row r="32" spans="1:9" x14ac:dyDescent="0.35">
      <c r="A32" t="s">
        <v>35</v>
      </c>
      <c r="B32" s="39" cm="1">
        <f t="array" ref="B32">SUM(COUNTIFS(Table1[GENDER],{"female","non-binary","prefer to use own term","intersex"},Table1[Professional area],"nursing"))</f>
        <v>0</v>
      </c>
      <c r="C32" s="39" cm="1">
        <f t="array" ref="C32">SUM(COUNTIFS(Table1[GENDER IDENTITY],{"NO"},Table1[Professional area],"NURSING"))</f>
        <v>0</v>
      </c>
      <c r="D32" s="39" cm="1">
        <f t="array" ref="D32">SUM(COUNTIFS(Table1[AGE],{"25-34","35-44","45-54"},Table1[Professional area],"nursing"))</f>
        <v>0</v>
      </c>
      <c r="E32" s="39" cm="1">
        <f t="array" ref="E32">SUM(COUNTIFS(Table1[ETHNICITY],{"bangladeshi","indian","pakistani","any other asian background","african","caribbean","any other black background","asian and white","black african and white","black caribbean and white","other mixed background","Chinese","other"},Table1[Professional area],"nursing"))</f>
        <v>0</v>
      </c>
      <c r="F32" s="39" cm="1">
        <f t="array" ref="F32">SUM(COUNTIFS(Table1[DISABILITY],{"yes"},Table1[Professional area],"nursing"))</f>
        <v>0</v>
      </c>
      <c r="G32" s="39" cm="1">
        <f t="array" ref="G32">SUM(COUNTIFS(Table1[SEXUAL ORIENTATION],{"Other","gay woman","gay man","bisexual"},Table1[Professional area],"nursing"))</f>
        <v>0</v>
      </c>
      <c r="H32" s="39" cm="1">
        <f t="array" ref="H32">SUM(COUNTIFS(Table1[RELIGION AND BELIEF],{"buddhism","hinduism","judaism","muslim","sikhism","other"},Table1[Professional area],"nursing"))</f>
        <v>0</v>
      </c>
    </row>
    <row r="33" spans="1:8" x14ac:dyDescent="0.35">
      <c r="A33" t="s">
        <v>36</v>
      </c>
      <c r="B33" s="39" cm="1">
        <f t="array" ref="B33">SUM(COUNTIFS(Table1[GENDER],{"female","non-binary","prefer to use own term","intersex"},Table1[Professional area],"digital"))</f>
        <v>0</v>
      </c>
      <c r="C33" s="39" cm="1">
        <f t="array" ref="C33">SUM(COUNTIFS(Table1[GENDER IDENTITY],{"NO"},Table1[Professional area],"DIGITAL"))</f>
        <v>0</v>
      </c>
      <c r="D33" s="39" cm="1">
        <f t="array" ref="D33">SUM(COUNTIFS(Table1[AGE],{"25-34","35-44","45-54"},Table1[Professional area],"digital"))</f>
        <v>0</v>
      </c>
      <c r="E33" s="39" cm="1">
        <f t="array" ref="E33">SUM(COUNTIFS(Table1[ETHNICITY],{"bangladeshi","indian","pakistani","any other asian background","african","caribbean","any other black background","asian and white","black african and white","black caribbean and white","other mixed background","Chinese","other"},Table1[Professional area],"digital"))</f>
        <v>0</v>
      </c>
      <c r="F33" s="39" cm="1">
        <f t="array" ref="F33">SUM(COUNTIFS(Table1[DISABILITY],{"yes"},Table1[Professional area],"digital"))</f>
        <v>0</v>
      </c>
      <c r="G33" s="39" cm="1">
        <f t="array" ref="G33">SUM(COUNTIFS(Table1[SEXUAL ORIENTATION],{"Other","gay woman","gay man","bisexual"},Table1[Professional area],"digital"))</f>
        <v>0</v>
      </c>
      <c r="H33" s="39" cm="1">
        <f t="array" ref="H33">SUM(COUNTIFS(Table1[RELIGION AND BELIEF],{"buddhism","hinduism","judaism","muslim","sikhism","other"},Table1[Professional area],"digital"))</f>
        <v>0</v>
      </c>
    </row>
    <row r="34" spans="1:8" x14ac:dyDescent="0.35">
      <c r="A34" t="s">
        <v>80</v>
      </c>
      <c r="B34" s="39" cm="1">
        <f t="array" ref="B34">SUM(COUNTIFS(Table1[GENDER],{"female","non-binary","prefer to use own term","intersex"},Table1[Professional area],"*Non executive*"))</f>
        <v>0</v>
      </c>
      <c r="C34" s="39" cm="1">
        <f t="array" ref="C34">SUM(COUNTIFS(Table1[GENDER IDENTITY],{"NO"},Table1[Professional area],"*Non executive*"))</f>
        <v>0</v>
      </c>
      <c r="D34" s="39" cm="1">
        <f t="array" ref="D34">SUM(COUNTIFS(Table1[AGE],{"25-34","35-44","45-54"},Table1[Professional area],"*Non executive*"))</f>
        <v>0</v>
      </c>
      <c r="E34" s="39" cm="1">
        <f t="array" ref="E34">SUM(COUNTIFS(Table1[ETHNICITY],{"bangladeshi","indian","pakistani","any other asian background","african","caribbean","any other black background","asian and white","black african and white","black caribbean and white","other mixed background","Chinese","other"},Table1[Professional area],"*Non executive*"))</f>
        <v>0</v>
      </c>
      <c r="F34" s="39" cm="1">
        <f t="array" ref="F34">SUM(COUNTIFS(Table1[DISABILITY],{"yes"},Table1[Professional area],"*Non executive*"))</f>
        <v>0</v>
      </c>
      <c r="G34" s="39" cm="1">
        <f t="array" ref="G34">SUM(COUNTIFS(Table1[SEXUAL ORIENTATION],{"Other","gay woman","gay man","bisexual"},Table1[Professional area],"*Non executive*"))</f>
        <v>0</v>
      </c>
      <c r="H34" s="39" cm="1">
        <f t="array" ref="H34">SUM(COUNTIFS(Table1[RELIGION AND BELIEF],{"buddhism","hinduism","judaism","muslim","sikhism","other"},Table1[Professional area],"*Non executive*"))</f>
        <v>0</v>
      </c>
    </row>
    <row r="35" spans="1:8" x14ac:dyDescent="0.35">
      <c r="A35" s="48" t="s">
        <v>38</v>
      </c>
      <c r="B35" s="39" cm="1">
        <f t="array" ref="B35">SUM(COUNTIFS(Table1[GENDER],{"female","non-binary","prefer to use own term","intersex"},Table1[Professional area],"other"))</f>
        <v>0</v>
      </c>
      <c r="C35" s="39" cm="1">
        <f t="array" ref="C35">SUM(COUNTIFS(Table1[GENDER IDENTITY],{"NO"},Table1[Professional area],"other"))</f>
        <v>0</v>
      </c>
      <c r="D35" s="39" cm="1">
        <f t="array" ref="D35">SUM(COUNTIFS(Table1[AGE],{"25-34","35-44","45-54"},Table1[Professional area],"other"))</f>
        <v>0</v>
      </c>
      <c r="E35" s="39" cm="1">
        <f t="array" ref="E35">SUM(COUNTIFS(Table1[ETHNICITY],{"bangladeshi","indian","pakistani","any other asian background","african","caribbean","any other black background","asian and white","black african and white","black caribbean and white","other mixed background","Chinese","other"},Table1[Professional area],"other"))</f>
        <v>0</v>
      </c>
      <c r="F35" s="39" cm="1">
        <f t="array" ref="F35">SUM(COUNTIFS(Table1[DISABILITY],{"yes"},Table1[Professional area],"other"))</f>
        <v>0</v>
      </c>
      <c r="G35" s="39" cm="1">
        <f t="array" ref="G35">SUM(COUNTIFS(Table1[SEXUAL ORIENTATION],{"Other","gay woman","gay man","bisexual"},Table1[Professional area],"other"))</f>
        <v>0</v>
      </c>
      <c r="H35" s="39" cm="1">
        <f t="array" ref="H35">SUM(COUNTIFS(Table1[RELIGION AND BELIEF],{"buddhism","hinduism","judaism","muslim","sikhism","other"},Table1[Professional area],"other"))</f>
        <v>0</v>
      </c>
    </row>
  </sheetData>
  <sheetProtection sheet="1" objects="1" scenarios="1"/>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FF93-8F4D-43FC-B82A-F68AC5E1116A}">
  <sheetPr codeName="Sheet3">
    <tabColor rgb="FF00B0F0"/>
  </sheetPr>
  <dimension ref="A1:O33"/>
  <sheetViews>
    <sheetView showGridLines="0" zoomScale="70" zoomScaleNormal="70" workbookViewId="0"/>
  </sheetViews>
  <sheetFormatPr defaultColWidth="13.81640625" defaultRowHeight="14" x14ac:dyDescent="0.3"/>
  <cols>
    <col min="1" max="1" width="21.7265625" style="23" customWidth="1"/>
    <col min="2" max="2" width="84.54296875" style="36" customWidth="1"/>
    <col min="3" max="3" width="57.7265625" style="36" customWidth="1"/>
    <col min="4" max="4" width="28.453125" style="36" customWidth="1"/>
    <col min="5" max="5" width="20" style="36" customWidth="1"/>
    <col min="6" max="6" width="16.453125" style="36" bestFit="1" customWidth="1"/>
    <col min="7" max="7" width="13.81640625" style="36"/>
    <col min="8" max="13" width="13.81640625" style="23"/>
    <col min="14" max="14" width="46.453125" style="23" customWidth="1"/>
    <col min="15" max="15" width="58.54296875" style="36" customWidth="1"/>
    <col min="16" max="16" width="46.26953125" style="23" customWidth="1"/>
    <col min="17" max="17" width="13.81640625" style="23"/>
    <col min="18" max="18" width="19" style="23" customWidth="1"/>
    <col min="19" max="19" width="21.7265625" style="23" customWidth="1"/>
    <col min="20" max="20" width="20" style="23" customWidth="1"/>
    <col min="21" max="16384" width="13.81640625" style="23"/>
  </cols>
  <sheetData>
    <row r="1" spans="1:13" ht="32.15" customHeight="1" x14ac:dyDescent="0.3">
      <c r="A1" s="35" t="s">
        <v>84</v>
      </c>
      <c r="B1" s="174" t="str">
        <f>'Succession Planning Template'!B1</f>
        <v>e.g. Leeds Teaching Hospital</v>
      </c>
      <c r="C1" s="174"/>
      <c r="D1" s="174"/>
    </row>
    <row r="2" spans="1:13" s="36" customFormat="1" x14ac:dyDescent="0.3"/>
    <row r="3" spans="1:13" s="36" customFormat="1" ht="15.5" x14ac:dyDescent="0.35">
      <c r="A3" s="141"/>
      <c r="B3" s="142" t="s">
        <v>59</v>
      </c>
      <c r="C3" s="143" t="s">
        <v>60</v>
      </c>
    </row>
    <row r="4" spans="1:13" s="36" customFormat="1" ht="15.5" x14ac:dyDescent="0.3">
      <c r="A4" s="144" t="s">
        <v>61</v>
      </c>
      <c r="B4" s="145" t="s">
        <v>62</v>
      </c>
      <c r="C4" s="146" t="s">
        <v>63</v>
      </c>
    </row>
    <row r="5" spans="1:13" s="36" customFormat="1" x14ac:dyDescent="0.3">
      <c r="A5" s="80" t="s">
        <v>65</v>
      </c>
      <c r="B5" s="79" t="s">
        <v>66</v>
      </c>
      <c r="C5" s="81" t="s">
        <v>67</v>
      </c>
    </row>
    <row r="6" spans="1:13" s="36" customFormat="1" ht="15.5" x14ac:dyDescent="0.3">
      <c r="A6" s="144" t="s">
        <v>68</v>
      </c>
      <c r="B6" s="145" t="s">
        <v>69</v>
      </c>
      <c r="C6" s="146" t="s">
        <v>70</v>
      </c>
    </row>
    <row r="7" spans="1:13" s="36" customFormat="1" ht="46.5" x14ac:dyDescent="0.3">
      <c r="A7" s="144" t="s">
        <v>71</v>
      </c>
      <c r="B7" s="145" t="s">
        <v>72</v>
      </c>
      <c r="C7" s="146" t="s">
        <v>73</v>
      </c>
    </row>
    <row r="8" spans="1:13" s="36" customFormat="1" ht="15.5" x14ac:dyDescent="0.3">
      <c r="A8" s="144" t="s">
        <v>74</v>
      </c>
      <c r="B8" s="145" t="s">
        <v>75</v>
      </c>
      <c r="C8" s="146" t="s">
        <v>76</v>
      </c>
    </row>
    <row r="9" spans="1:13" s="36" customFormat="1" ht="15.5" x14ac:dyDescent="0.3">
      <c r="A9" s="144" t="s">
        <v>77</v>
      </c>
      <c r="B9" s="145" t="s">
        <v>78</v>
      </c>
      <c r="C9" s="146" t="s">
        <v>79</v>
      </c>
    </row>
    <row r="10" spans="1:13" s="36" customFormat="1" ht="15.5" x14ac:dyDescent="0.3">
      <c r="A10" s="144" t="s">
        <v>81</v>
      </c>
      <c r="B10" s="145" t="s">
        <v>82</v>
      </c>
      <c r="C10" s="146" t="s">
        <v>83</v>
      </c>
    </row>
    <row r="11" spans="1:13" s="36" customFormat="1" x14ac:dyDescent="0.3"/>
    <row r="12" spans="1:13" s="36" customFormat="1" x14ac:dyDescent="0.3"/>
    <row r="13" spans="1:13" s="36" customFormat="1" x14ac:dyDescent="0.3"/>
    <row r="14" spans="1:13" x14ac:dyDescent="0.3">
      <c r="A14" s="36"/>
    </row>
    <row r="16" spans="1:13" s="38" customFormat="1" x14ac:dyDescent="0.3">
      <c r="A16" s="23"/>
      <c r="B16" s="36"/>
      <c r="C16" s="36"/>
      <c r="I16" s="23"/>
      <c r="J16" s="23"/>
      <c r="K16" s="23"/>
      <c r="L16" s="23"/>
      <c r="M16" s="23"/>
    </row>
    <row r="17" spans="1:10" s="38" customFormat="1" ht="12.5" x14ac:dyDescent="0.25"/>
    <row r="18" spans="1:10" x14ac:dyDescent="0.3">
      <c r="A18" s="38"/>
      <c r="B18" s="38"/>
      <c r="C18" s="38"/>
    </row>
    <row r="25" spans="1:10" ht="14.5" x14ac:dyDescent="0.35">
      <c r="J25"/>
    </row>
    <row r="26" spans="1:10" ht="14.5" x14ac:dyDescent="0.35">
      <c r="J26"/>
    </row>
    <row r="27" spans="1:10" ht="14.5" x14ac:dyDescent="0.35">
      <c r="J27"/>
    </row>
    <row r="28" spans="1:10" ht="14.5" x14ac:dyDescent="0.35">
      <c r="J28"/>
    </row>
    <row r="29" spans="1:10" ht="14.5" x14ac:dyDescent="0.35">
      <c r="J29"/>
    </row>
    <row r="30" spans="1:10" ht="14.5" x14ac:dyDescent="0.35">
      <c r="J30"/>
    </row>
    <row r="31" spans="1:10" ht="14.5" x14ac:dyDescent="0.35">
      <c r="J31"/>
    </row>
    <row r="32" spans="1:10" ht="14.5" x14ac:dyDescent="0.35">
      <c r="J32"/>
    </row>
    <row r="33" spans="10:10" ht="14.5" x14ac:dyDescent="0.35">
      <c r="J33"/>
    </row>
  </sheetData>
  <mergeCells count="1">
    <mergeCell ref="B1:D1"/>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4048-BCF9-4CE8-9513-EC027C6BE0C4}">
  <sheetPr codeName="Sheet4">
    <tabColor theme="9" tint="-0.249977111117893"/>
  </sheetPr>
  <dimension ref="A1:T48"/>
  <sheetViews>
    <sheetView zoomScale="70" zoomScaleNormal="70" workbookViewId="0">
      <pane xSplit="1" ySplit="7" topLeftCell="B8" activePane="bottomRight" state="frozen"/>
      <selection pane="topRight" activeCell="B1" sqref="B1"/>
      <selection pane="bottomLeft" activeCell="A5" sqref="A5"/>
      <selection pane="bottomRight" activeCell="C13" sqref="C13"/>
    </sheetView>
  </sheetViews>
  <sheetFormatPr defaultColWidth="8.7265625" defaultRowHeight="14" x14ac:dyDescent="0.35"/>
  <cols>
    <col min="1" max="1" width="34.1796875" style="97" customWidth="1"/>
    <col min="2" max="2" width="30.1796875" style="97" customWidth="1"/>
    <col min="3" max="3" width="11.54296875" style="93" customWidth="1"/>
    <col min="4" max="4" width="34.7265625" style="97" customWidth="1"/>
    <col min="5" max="5" width="21.54296875" style="97" customWidth="1"/>
    <col min="6" max="6" width="21.1796875" style="97" customWidth="1"/>
    <col min="7" max="7" width="27" style="112" customWidth="1"/>
    <col min="8" max="8" width="16.26953125" style="97" customWidth="1"/>
    <col min="9" max="9" width="15.54296875" style="97" customWidth="1"/>
    <col min="10" max="10" width="26.453125" style="97" customWidth="1"/>
    <col min="11" max="11" width="22.81640625" style="97" customWidth="1"/>
    <col min="12" max="12" width="16.1796875" style="112" customWidth="1"/>
    <col min="13" max="13" width="14.1796875" style="97" customWidth="1"/>
    <col min="14" max="14" width="19.81640625" style="97" customWidth="1"/>
    <col min="15" max="15" width="13.7265625" style="97" customWidth="1"/>
    <col min="16" max="16" width="12" style="97" customWidth="1"/>
    <col min="17" max="18" width="16.453125" style="97" customWidth="1"/>
    <col min="19" max="19" width="19.54296875" style="97" customWidth="1"/>
    <col min="20" max="20" width="16.453125" style="97" customWidth="1"/>
    <col min="21" max="16384" width="8.7265625" style="97"/>
  </cols>
  <sheetData>
    <row r="1" spans="1:20" ht="20" x14ac:dyDescent="0.35">
      <c r="A1" s="35" t="s">
        <v>23</v>
      </c>
      <c r="B1" s="83" t="s">
        <v>85</v>
      </c>
      <c r="C1" s="94"/>
      <c r="D1" s="84"/>
      <c r="E1" s="95"/>
      <c r="F1" s="95"/>
      <c r="G1" s="96"/>
      <c r="H1" s="95"/>
      <c r="I1" s="95"/>
      <c r="J1" s="95"/>
      <c r="K1" s="95"/>
      <c r="L1" s="96"/>
      <c r="M1" s="95"/>
      <c r="N1" s="95"/>
      <c r="O1" s="95"/>
      <c r="P1" s="95"/>
      <c r="Q1" s="95"/>
      <c r="R1" s="95"/>
      <c r="S1" s="95"/>
      <c r="T1" s="95"/>
    </row>
    <row r="2" spans="1:20" ht="18" x14ac:dyDescent="0.35">
      <c r="A2" s="83" t="s">
        <v>86</v>
      </c>
      <c r="B2" s="83" t="s">
        <v>87</v>
      </c>
      <c r="C2" s="94"/>
      <c r="D2" s="84"/>
      <c r="E2" s="95"/>
      <c r="F2" s="95"/>
      <c r="G2" s="96"/>
      <c r="H2" s="95"/>
      <c r="I2" s="95"/>
      <c r="J2" s="95"/>
      <c r="K2" s="95"/>
      <c r="L2" s="96"/>
      <c r="M2" s="95"/>
      <c r="N2" s="95"/>
      <c r="O2" s="95"/>
      <c r="P2" s="95"/>
      <c r="Q2" s="95"/>
      <c r="R2" s="95"/>
      <c r="S2" s="95"/>
      <c r="T2" s="95"/>
    </row>
    <row r="3" spans="1:20" ht="18" x14ac:dyDescent="0.35">
      <c r="A3" s="83" t="s">
        <v>88</v>
      </c>
      <c r="B3" s="83" t="s">
        <v>89</v>
      </c>
      <c r="C3" s="94"/>
      <c r="D3" s="84"/>
      <c r="E3" s="95"/>
      <c r="F3" s="95"/>
      <c r="G3" s="96"/>
      <c r="H3" s="95"/>
      <c r="I3" s="95"/>
      <c r="J3" s="95"/>
      <c r="K3" s="95"/>
      <c r="L3" s="96"/>
      <c r="M3" s="95"/>
      <c r="N3" s="95"/>
      <c r="O3" s="95"/>
      <c r="P3" s="95"/>
      <c r="Q3" s="95"/>
      <c r="R3" s="95"/>
      <c r="S3" s="95"/>
      <c r="T3" s="95"/>
    </row>
    <row r="4" spans="1:20" ht="18" x14ac:dyDescent="0.35">
      <c r="A4" s="83"/>
      <c r="B4" s="83"/>
      <c r="C4" s="94"/>
      <c r="D4" s="84"/>
      <c r="E4" s="95"/>
      <c r="F4" s="95"/>
      <c r="G4" s="96"/>
      <c r="H4" s="95"/>
      <c r="I4" s="95"/>
      <c r="J4" s="95"/>
      <c r="K4" s="95"/>
      <c r="L4" s="96"/>
      <c r="M4" s="95"/>
      <c r="N4" s="95"/>
      <c r="O4" s="95"/>
      <c r="P4" s="95"/>
      <c r="Q4" s="95"/>
      <c r="R4" s="95"/>
      <c r="S4" s="95"/>
      <c r="T4" s="95"/>
    </row>
    <row r="5" spans="1:20" ht="18" x14ac:dyDescent="0.35">
      <c r="A5" s="83"/>
      <c r="B5" s="83"/>
      <c r="C5" s="94"/>
      <c r="D5" s="84"/>
      <c r="E5" s="95"/>
      <c r="F5" s="95"/>
      <c r="G5" s="96"/>
      <c r="H5" s="95"/>
      <c r="I5" s="95"/>
      <c r="J5" s="95"/>
      <c r="K5" s="95"/>
      <c r="L5" s="96"/>
      <c r="M5" s="95"/>
      <c r="N5" s="95"/>
      <c r="O5" s="95"/>
      <c r="P5" s="95"/>
      <c r="Q5" s="95"/>
      <c r="R5" s="95"/>
      <c r="S5" s="95"/>
      <c r="T5" s="95"/>
    </row>
    <row r="6" spans="1:20" x14ac:dyDescent="0.35">
      <c r="A6" s="84"/>
      <c r="B6" s="84"/>
      <c r="C6" s="98"/>
      <c r="D6" s="84"/>
      <c r="E6" s="95"/>
      <c r="F6" s="95"/>
      <c r="G6" s="96"/>
      <c r="H6" s="95"/>
      <c r="I6" s="95"/>
      <c r="J6" s="95"/>
      <c r="K6" s="95"/>
      <c r="L6" s="96"/>
      <c r="M6" s="95"/>
      <c r="N6" s="95"/>
      <c r="O6" s="95"/>
      <c r="P6" s="95"/>
      <c r="Q6" s="95"/>
      <c r="R6" s="95"/>
      <c r="S6" s="95"/>
      <c r="T6" s="95"/>
    </row>
    <row r="7" spans="1:20" s="93" customFormat="1" ht="62.15" customHeight="1" x14ac:dyDescent="0.35">
      <c r="A7" s="85" t="s">
        <v>90</v>
      </c>
      <c r="B7" s="86" t="s">
        <v>91</v>
      </c>
      <c r="C7" s="86" t="s">
        <v>92</v>
      </c>
      <c r="D7" s="86" t="s">
        <v>93</v>
      </c>
      <c r="E7" s="87" t="s">
        <v>94</v>
      </c>
      <c r="F7" s="87" t="s">
        <v>95</v>
      </c>
      <c r="G7" s="87" t="s">
        <v>96</v>
      </c>
      <c r="H7" s="87" t="s">
        <v>97</v>
      </c>
      <c r="I7" s="87" t="s">
        <v>98</v>
      </c>
      <c r="J7" s="88" t="s">
        <v>99</v>
      </c>
      <c r="K7" s="88" t="s">
        <v>100</v>
      </c>
      <c r="L7" s="89" t="s">
        <v>101</v>
      </c>
      <c r="M7" s="90" t="s">
        <v>102</v>
      </c>
      <c r="N7" s="91" t="s">
        <v>50</v>
      </c>
      <c r="O7" s="91" t="s">
        <v>51</v>
      </c>
      <c r="P7" s="91" t="s">
        <v>52</v>
      </c>
      <c r="Q7" s="91" t="s">
        <v>53</v>
      </c>
      <c r="R7" s="91" t="s">
        <v>54</v>
      </c>
      <c r="S7" s="91" t="s">
        <v>55</v>
      </c>
      <c r="T7" s="92" t="s">
        <v>56</v>
      </c>
    </row>
    <row r="8" spans="1:20" ht="28" x14ac:dyDescent="0.35">
      <c r="A8" s="99" t="s">
        <v>103</v>
      </c>
      <c r="B8" s="100" t="s">
        <v>104</v>
      </c>
      <c r="C8" s="101">
        <v>9</v>
      </c>
      <c r="D8" s="100" t="s">
        <v>105</v>
      </c>
      <c r="E8" s="100" t="s">
        <v>106</v>
      </c>
      <c r="F8" s="100" t="s">
        <v>106</v>
      </c>
      <c r="G8" s="100" t="s">
        <v>107</v>
      </c>
      <c r="H8" s="103">
        <v>44788</v>
      </c>
      <c r="I8" s="103">
        <v>44806</v>
      </c>
      <c r="J8" s="103" t="s">
        <v>108</v>
      </c>
      <c r="K8" s="100" t="s">
        <v>33</v>
      </c>
      <c r="L8" s="100" t="s">
        <v>109</v>
      </c>
      <c r="M8" s="100" t="s">
        <v>66</v>
      </c>
      <c r="N8" s="139" t="s">
        <v>110</v>
      </c>
      <c r="O8" s="139" t="s">
        <v>66</v>
      </c>
      <c r="P8" s="139" t="s">
        <v>111</v>
      </c>
      <c r="Q8" s="139" t="s">
        <v>112</v>
      </c>
      <c r="R8" s="139" t="s">
        <v>113</v>
      </c>
      <c r="S8" s="139" t="s">
        <v>113</v>
      </c>
      <c r="T8" s="140" t="s">
        <v>114</v>
      </c>
    </row>
    <row r="9" spans="1:20" ht="28" x14ac:dyDescent="0.35">
      <c r="A9" s="99" t="s">
        <v>115</v>
      </c>
      <c r="B9" s="100" t="s">
        <v>116</v>
      </c>
      <c r="C9" s="101">
        <v>9</v>
      </c>
      <c r="D9" s="100" t="s">
        <v>117</v>
      </c>
      <c r="E9" s="100" t="s">
        <v>118</v>
      </c>
      <c r="F9" s="100" t="s">
        <v>119</v>
      </c>
      <c r="G9" s="100"/>
      <c r="H9" s="103"/>
      <c r="I9" s="103"/>
      <c r="J9" s="103" t="s">
        <v>120</v>
      </c>
      <c r="K9" s="100" t="s">
        <v>31</v>
      </c>
      <c r="L9" s="100" t="s">
        <v>121</v>
      </c>
      <c r="M9" s="100" t="s">
        <v>66</v>
      </c>
      <c r="N9" s="139" t="s">
        <v>122</v>
      </c>
      <c r="O9" s="139" t="s">
        <v>113</v>
      </c>
      <c r="P9" s="139" t="s">
        <v>123</v>
      </c>
      <c r="Q9" s="139" t="s">
        <v>124</v>
      </c>
      <c r="R9" s="139" t="s">
        <v>66</v>
      </c>
      <c r="S9" s="139" t="s">
        <v>38</v>
      </c>
      <c r="T9" s="140" t="s">
        <v>125</v>
      </c>
    </row>
    <row r="10" spans="1:20" ht="28" x14ac:dyDescent="0.35">
      <c r="A10" s="99" t="s">
        <v>126</v>
      </c>
      <c r="B10" s="100" t="s">
        <v>127</v>
      </c>
      <c r="C10" s="101">
        <v>9</v>
      </c>
      <c r="D10" s="100" t="s">
        <v>105</v>
      </c>
      <c r="E10" s="100" t="s">
        <v>119</v>
      </c>
      <c r="F10" s="100" t="s">
        <v>106</v>
      </c>
      <c r="G10" s="100" t="s">
        <v>128</v>
      </c>
      <c r="H10" s="103">
        <v>44410</v>
      </c>
      <c r="I10" s="103">
        <v>44411</v>
      </c>
      <c r="J10" s="103" t="s">
        <v>129</v>
      </c>
      <c r="K10" s="104" t="s">
        <v>30</v>
      </c>
      <c r="L10" s="100" t="s">
        <v>130</v>
      </c>
      <c r="M10" s="100" t="s">
        <v>75</v>
      </c>
      <c r="N10" s="139" t="s">
        <v>131</v>
      </c>
      <c r="O10" s="139" t="s">
        <v>66</v>
      </c>
      <c r="P10" s="139" t="s">
        <v>132</v>
      </c>
      <c r="Q10" s="139" t="s">
        <v>133</v>
      </c>
      <c r="R10" s="139" t="s">
        <v>66</v>
      </c>
      <c r="S10" s="139" t="s">
        <v>134</v>
      </c>
      <c r="T10" s="140" t="s">
        <v>135</v>
      </c>
    </row>
    <row r="11" spans="1:20" ht="28" x14ac:dyDescent="0.35">
      <c r="A11" s="99" t="s">
        <v>136</v>
      </c>
      <c r="B11" s="100" t="s">
        <v>137</v>
      </c>
      <c r="C11" s="101" t="s">
        <v>138</v>
      </c>
      <c r="D11" s="100" t="s">
        <v>105</v>
      </c>
      <c r="E11" s="100" t="s">
        <v>119</v>
      </c>
      <c r="F11" s="100" t="s">
        <v>106</v>
      </c>
      <c r="G11" s="100" t="s">
        <v>139</v>
      </c>
      <c r="H11" s="103">
        <v>44805</v>
      </c>
      <c r="I11" s="103"/>
      <c r="J11" s="103" t="s">
        <v>140</v>
      </c>
      <c r="K11" s="100" t="s">
        <v>34</v>
      </c>
      <c r="L11" s="100" t="s">
        <v>109</v>
      </c>
      <c r="M11" s="100" t="s">
        <v>66</v>
      </c>
      <c r="N11" s="139" t="s">
        <v>141</v>
      </c>
      <c r="O11" s="139" t="s">
        <v>75</v>
      </c>
      <c r="P11" s="139" t="s">
        <v>142</v>
      </c>
      <c r="Q11" s="139" t="s">
        <v>124</v>
      </c>
      <c r="R11" s="139" t="s">
        <v>75</v>
      </c>
      <c r="S11" s="139" t="s">
        <v>134</v>
      </c>
      <c r="T11" s="140" t="s">
        <v>113</v>
      </c>
    </row>
    <row r="12" spans="1:20" ht="28" x14ac:dyDescent="0.35">
      <c r="A12" s="99" t="s">
        <v>143</v>
      </c>
      <c r="B12" s="100" t="s">
        <v>144</v>
      </c>
      <c r="C12" s="101">
        <v>9</v>
      </c>
      <c r="D12" s="100" t="s">
        <v>105</v>
      </c>
      <c r="E12" s="100" t="s">
        <v>106</v>
      </c>
      <c r="F12" s="100" t="s">
        <v>106</v>
      </c>
      <c r="G12" s="100"/>
      <c r="H12" s="103"/>
      <c r="I12" s="103"/>
      <c r="J12" s="103" t="s">
        <v>145</v>
      </c>
      <c r="K12" s="100" t="s">
        <v>32</v>
      </c>
      <c r="L12" s="100" t="s">
        <v>146</v>
      </c>
      <c r="M12" s="100" t="s">
        <v>66</v>
      </c>
      <c r="N12" s="139" t="s">
        <v>122</v>
      </c>
      <c r="O12" s="139" t="s">
        <v>113</v>
      </c>
      <c r="P12" s="139" t="s">
        <v>132</v>
      </c>
      <c r="Q12" s="139" t="s">
        <v>124</v>
      </c>
      <c r="R12" s="139" t="s">
        <v>66</v>
      </c>
      <c r="S12" s="139" t="s">
        <v>134</v>
      </c>
      <c r="T12" s="140" t="s">
        <v>147</v>
      </c>
    </row>
    <row r="13" spans="1:20" ht="28" x14ac:dyDescent="0.35">
      <c r="A13" s="99" t="s">
        <v>148</v>
      </c>
      <c r="B13" s="100" t="s">
        <v>149</v>
      </c>
      <c r="C13" s="101" t="s">
        <v>150</v>
      </c>
      <c r="D13" s="100" t="s">
        <v>105</v>
      </c>
      <c r="E13" s="100" t="s">
        <v>118</v>
      </c>
      <c r="F13" s="100" t="s">
        <v>119</v>
      </c>
      <c r="G13" s="100"/>
      <c r="H13" s="103"/>
      <c r="I13" s="103"/>
      <c r="J13" s="103" t="s">
        <v>145</v>
      </c>
      <c r="K13" s="100" t="s">
        <v>32</v>
      </c>
      <c r="L13" s="100" t="s">
        <v>151</v>
      </c>
      <c r="M13" s="100" t="s">
        <v>66</v>
      </c>
      <c r="N13" s="139" t="s">
        <v>110</v>
      </c>
      <c r="O13" s="139" t="s">
        <v>66</v>
      </c>
      <c r="P13" s="139" t="s">
        <v>111</v>
      </c>
      <c r="Q13" s="139" t="s">
        <v>112</v>
      </c>
      <c r="R13" s="139" t="s">
        <v>113</v>
      </c>
      <c r="S13" s="139" t="s">
        <v>113</v>
      </c>
      <c r="T13" s="140" t="s">
        <v>114</v>
      </c>
    </row>
    <row r="14" spans="1:20" ht="28" x14ac:dyDescent="0.35">
      <c r="A14" s="99" t="s">
        <v>143</v>
      </c>
      <c r="B14" s="100" t="s">
        <v>152</v>
      </c>
      <c r="C14" s="101" t="s">
        <v>138</v>
      </c>
      <c r="D14" s="100" t="s">
        <v>105</v>
      </c>
      <c r="E14" s="100" t="s">
        <v>106</v>
      </c>
      <c r="F14" s="100" t="s">
        <v>106</v>
      </c>
      <c r="G14" s="100" t="s">
        <v>128</v>
      </c>
      <c r="H14" s="103">
        <v>44593</v>
      </c>
      <c r="I14" s="103">
        <v>44623</v>
      </c>
      <c r="J14" s="103" t="s">
        <v>129</v>
      </c>
      <c r="K14" s="104" t="s">
        <v>30</v>
      </c>
      <c r="L14" s="100" t="s">
        <v>130</v>
      </c>
      <c r="M14" s="100" t="s">
        <v>75</v>
      </c>
      <c r="N14" s="139" t="s">
        <v>153</v>
      </c>
      <c r="O14" s="139" t="s">
        <v>66</v>
      </c>
      <c r="P14" s="139" t="s">
        <v>123</v>
      </c>
      <c r="Q14" s="139" t="s">
        <v>124</v>
      </c>
      <c r="R14" s="139" t="s">
        <v>66</v>
      </c>
      <c r="S14" s="139" t="s">
        <v>38</v>
      </c>
      <c r="T14" s="140" t="s">
        <v>125</v>
      </c>
    </row>
    <row r="15" spans="1:20" x14ac:dyDescent="0.35">
      <c r="A15" s="99"/>
      <c r="B15" s="100"/>
      <c r="C15" s="101"/>
      <c r="D15" s="100"/>
      <c r="E15" s="100"/>
      <c r="F15" s="100"/>
      <c r="G15" s="100"/>
      <c r="H15" s="103"/>
      <c r="I15" s="103"/>
      <c r="J15" s="100"/>
      <c r="K15" s="100"/>
      <c r="L15" s="100"/>
      <c r="M15" s="100"/>
      <c r="N15" s="139"/>
      <c r="O15" s="139"/>
      <c r="P15" s="139"/>
      <c r="Q15" s="139"/>
      <c r="R15" s="139"/>
      <c r="S15" s="139"/>
      <c r="T15" s="140"/>
    </row>
    <row r="16" spans="1:20" x14ac:dyDescent="0.35">
      <c r="A16" s="99"/>
      <c r="B16" s="100"/>
      <c r="C16" s="101"/>
      <c r="D16" s="100"/>
      <c r="E16" s="100"/>
      <c r="F16" s="100"/>
      <c r="G16" s="100"/>
      <c r="H16" s="103"/>
      <c r="I16" s="103"/>
      <c r="J16" s="103"/>
      <c r="K16" s="100"/>
      <c r="L16" s="100"/>
      <c r="M16" s="100"/>
      <c r="N16" s="139"/>
      <c r="O16" s="139"/>
      <c r="P16" s="139"/>
      <c r="Q16" s="139"/>
      <c r="R16" s="139"/>
      <c r="S16" s="139"/>
      <c r="T16" s="140"/>
    </row>
    <row r="17" spans="1:20" x14ac:dyDescent="0.35">
      <c r="A17" s="99"/>
      <c r="B17" s="100"/>
      <c r="C17" s="101"/>
      <c r="D17" s="100"/>
      <c r="E17" s="100"/>
      <c r="F17" s="100"/>
      <c r="G17" s="100"/>
      <c r="H17" s="103"/>
      <c r="I17" s="103"/>
      <c r="J17" s="103"/>
      <c r="K17" s="104"/>
      <c r="L17" s="100"/>
      <c r="M17" s="100"/>
      <c r="N17" s="139"/>
      <c r="O17" s="139"/>
      <c r="P17" s="139"/>
      <c r="Q17" s="139"/>
      <c r="R17" s="139"/>
      <c r="S17" s="139"/>
      <c r="T17" s="140"/>
    </row>
    <row r="18" spans="1:20" x14ac:dyDescent="0.35">
      <c r="A18" s="99"/>
      <c r="B18" s="100"/>
      <c r="C18" s="101"/>
      <c r="D18" s="100"/>
      <c r="E18" s="100"/>
      <c r="F18" s="100"/>
      <c r="G18" s="100"/>
      <c r="H18" s="103"/>
      <c r="I18" s="103"/>
      <c r="J18" s="103"/>
      <c r="K18" s="100"/>
      <c r="L18" s="100"/>
      <c r="M18" s="100"/>
      <c r="N18" s="102"/>
      <c r="O18" s="102"/>
      <c r="P18" s="102"/>
      <c r="Q18" s="102"/>
      <c r="R18" s="102"/>
      <c r="S18" s="102"/>
      <c r="T18" s="106"/>
    </row>
    <row r="19" spans="1:20" x14ac:dyDescent="0.35">
      <c r="A19" s="99"/>
      <c r="B19" s="100"/>
      <c r="C19" s="101"/>
      <c r="D19" s="100"/>
      <c r="E19" s="105"/>
      <c r="F19" s="100"/>
      <c r="G19" s="100"/>
      <c r="H19" s="103"/>
      <c r="I19" s="103"/>
      <c r="J19" s="105"/>
      <c r="K19" s="100"/>
      <c r="L19" s="100"/>
      <c r="M19" s="100"/>
      <c r="N19" s="102"/>
      <c r="O19" s="102"/>
      <c r="P19" s="102"/>
      <c r="Q19" s="102"/>
      <c r="R19" s="102"/>
      <c r="S19" s="102"/>
      <c r="T19" s="106"/>
    </row>
    <row r="20" spans="1:20" x14ac:dyDescent="0.35">
      <c r="A20" s="99"/>
      <c r="B20" s="100"/>
      <c r="C20" s="101"/>
      <c r="D20" s="100"/>
      <c r="E20" s="105"/>
      <c r="F20" s="100"/>
      <c r="G20" s="100"/>
      <c r="H20" s="103"/>
      <c r="I20" s="103"/>
      <c r="J20" s="105"/>
      <c r="K20" s="100"/>
      <c r="L20" s="100"/>
      <c r="M20" s="100"/>
      <c r="N20" s="102"/>
      <c r="O20" s="102"/>
      <c r="P20" s="102"/>
      <c r="Q20" s="102"/>
      <c r="R20" s="102"/>
      <c r="S20" s="102"/>
      <c r="T20" s="106"/>
    </row>
    <row r="21" spans="1:20" x14ac:dyDescent="0.35">
      <c r="A21" s="99"/>
      <c r="B21" s="100"/>
      <c r="C21" s="101"/>
      <c r="D21" s="100"/>
      <c r="E21" s="100"/>
      <c r="F21" s="100"/>
      <c r="G21" s="100"/>
      <c r="H21" s="103"/>
      <c r="I21" s="103"/>
      <c r="J21" s="103"/>
      <c r="K21" s="100"/>
      <c r="L21" s="100"/>
      <c r="M21" s="100"/>
      <c r="N21" s="102"/>
      <c r="O21" s="102"/>
      <c r="P21" s="102"/>
      <c r="Q21" s="102"/>
      <c r="R21" s="102"/>
      <c r="S21" s="102"/>
      <c r="T21" s="106"/>
    </row>
    <row r="22" spans="1:20" x14ac:dyDescent="0.35">
      <c r="A22" s="99"/>
      <c r="B22" s="100"/>
      <c r="C22" s="101"/>
      <c r="D22" s="100"/>
      <c r="E22" s="105"/>
      <c r="F22" s="100"/>
      <c r="G22" s="100"/>
      <c r="H22" s="103"/>
      <c r="I22" s="103"/>
      <c r="J22" s="103"/>
      <c r="K22" s="104"/>
      <c r="L22" s="100"/>
      <c r="M22" s="100"/>
      <c r="N22" s="102"/>
      <c r="O22" s="102"/>
      <c r="P22" s="102"/>
      <c r="Q22" s="102"/>
      <c r="R22" s="102"/>
      <c r="S22" s="102"/>
      <c r="T22" s="106"/>
    </row>
    <row r="23" spans="1:20" x14ac:dyDescent="0.35">
      <c r="A23" s="99"/>
      <c r="B23" s="100"/>
      <c r="C23" s="101"/>
      <c r="D23" s="100"/>
      <c r="E23" s="105"/>
      <c r="F23" s="100"/>
      <c r="G23" s="100"/>
      <c r="H23" s="103"/>
      <c r="I23" s="103"/>
      <c r="J23" s="103"/>
      <c r="K23" s="100"/>
      <c r="L23" s="100"/>
      <c r="M23" s="100"/>
      <c r="N23" s="102"/>
      <c r="O23" s="102"/>
      <c r="P23" s="102"/>
      <c r="Q23" s="102"/>
      <c r="R23" s="102"/>
      <c r="S23" s="102"/>
      <c r="T23" s="106"/>
    </row>
    <row r="24" spans="1:20" x14ac:dyDescent="0.35">
      <c r="A24" s="99"/>
      <c r="B24" s="100"/>
      <c r="C24" s="101"/>
      <c r="D24" s="100"/>
      <c r="E24" s="100"/>
      <c r="F24" s="100"/>
      <c r="G24" s="100"/>
      <c r="H24" s="103"/>
      <c r="I24" s="103"/>
      <c r="J24" s="105"/>
      <c r="K24" s="100"/>
      <c r="L24" s="100"/>
      <c r="M24" s="100"/>
      <c r="N24" s="102"/>
      <c r="O24" s="102"/>
      <c r="P24" s="102"/>
      <c r="Q24" s="102"/>
      <c r="R24" s="102"/>
      <c r="S24" s="102"/>
      <c r="T24" s="106"/>
    </row>
    <row r="25" spans="1:20" x14ac:dyDescent="0.35">
      <c r="A25" s="99"/>
      <c r="B25" s="100"/>
      <c r="C25" s="101"/>
      <c r="D25" s="100"/>
      <c r="E25" s="105"/>
      <c r="F25" s="100"/>
      <c r="G25" s="100"/>
      <c r="H25" s="103"/>
      <c r="I25" s="103"/>
      <c r="J25" s="105"/>
      <c r="K25" s="100"/>
      <c r="L25" s="100"/>
      <c r="M25" s="100"/>
      <c r="N25" s="102"/>
      <c r="O25" s="102"/>
      <c r="P25" s="102"/>
      <c r="Q25" s="102"/>
      <c r="R25" s="102"/>
      <c r="S25" s="102"/>
      <c r="T25" s="106"/>
    </row>
    <row r="26" spans="1:20" x14ac:dyDescent="0.35">
      <c r="A26" s="99"/>
      <c r="B26" s="100"/>
      <c r="C26" s="101"/>
      <c r="D26" s="100"/>
      <c r="E26" s="105"/>
      <c r="F26" s="100"/>
      <c r="G26" s="100"/>
      <c r="H26" s="103"/>
      <c r="I26" s="103"/>
      <c r="J26" s="105"/>
      <c r="K26" s="100"/>
      <c r="L26" s="100"/>
      <c r="M26" s="100"/>
      <c r="N26" s="102"/>
      <c r="O26" s="102"/>
      <c r="P26" s="102"/>
      <c r="Q26" s="102"/>
      <c r="R26" s="102"/>
      <c r="S26" s="102"/>
      <c r="T26" s="106"/>
    </row>
    <row r="27" spans="1:20" x14ac:dyDescent="0.35">
      <c r="A27" s="99"/>
      <c r="B27" s="100"/>
      <c r="C27" s="101"/>
      <c r="D27" s="100"/>
      <c r="E27" s="105"/>
      <c r="F27" s="100"/>
      <c r="G27" s="100"/>
      <c r="H27" s="103"/>
      <c r="I27" s="103"/>
      <c r="J27" s="105"/>
      <c r="K27" s="100"/>
      <c r="L27" s="100"/>
      <c r="M27" s="100"/>
      <c r="N27" s="102"/>
      <c r="O27" s="102"/>
      <c r="P27" s="102"/>
      <c r="Q27" s="102"/>
      <c r="R27" s="102"/>
      <c r="S27" s="102"/>
      <c r="T27" s="106"/>
    </row>
    <row r="28" spans="1:20" x14ac:dyDescent="0.35">
      <c r="A28" s="99"/>
      <c r="B28" s="100"/>
      <c r="C28" s="101"/>
      <c r="D28" s="100"/>
      <c r="E28" s="105"/>
      <c r="F28" s="100"/>
      <c r="G28" s="100"/>
      <c r="H28" s="103"/>
      <c r="I28" s="103"/>
      <c r="J28" s="105"/>
      <c r="K28" s="100"/>
      <c r="L28" s="100"/>
      <c r="M28" s="100"/>
      <c r="N28" s="102"/>
      <c r="O28" s="102"/>
      <c r="P28" s="102"/>
      <c r="Q28" s="102"/>
      <c r="R28" s="102"/>
      <c r="S28" s="102"/>
      <c r="T28" s="106"/>
    </row>
    <row r="29" spans="1:20" x14ac:dyDescent="0.35">
      <c r="A29" s="99"/>
      <c r="B29" s="100"/>
      <c r="C29" s="101"/>
      <c r="D29" s="100"/>
      <c r="E29" s="105"/>
      <c r="F29" s="100"/>
      <c r="G29" s="100"/>
      <c r="H29" s="103"/>
      <c r="I29" s="103"/>
      <c r="J29" s="103"/>
      <c r="K29" s="104"/>
      <c r="L29" s="100"/>
      <c r="M29" s="100"/>
      <c r="N29" s="102"/>
      <c r="O29" s="102"/>
      <c r="P29" s="102"/>
      <c r="Q29" s="102"/>
      <c r="R29" s="102"/>
      <c r="S29" s="102"/>
      <c r="T29" s="106"/>
    </row>
    <row r="30" spans="1:20" x14ac:dyDescent="0.35">
      <c r="A30" s="99"/>
      <c r="B30" s="100"/>
      <c r="C30" s="101"/>
      <c r="D30" s="100"/>
      <c r="E30" s="105"/>
      <c r="F30" s="100"/>
      <c r="G30" s="100"/>
      <c r="H30" s="103"/>
      <c r="I30" s="103"/>
      <c r="J30" s="105"/>
      <c r="K30" s="100"/>
      <c r="L30" s="100"/>
      <c r="M30" s="100"/>
      <c r="N30" s="102"/>
      <c r="O30" s="102"/>
      <c r="P30" s="102"/>
      <c r="Q30" s="102"/>
      <c r="R30" s="102"/>
      <c r="S30" s="102"/>
      <c r="T30" s="106"/>
    </row>
    <row r="31" spans="1:20" x14ac:dyDescent="0.35">
      <c r="A31" s="99"/>
      <c r="B31" s="100"/>
      <c r="C31" s="101"/>
      <c r="D31" s="100"/>
      <c r="E31" s="105"/>
      <c r="F31" s="100"/>
      <c r="G31" s="100"/>
      <c r="H31" s="103"/>
      <c r="I31" s="103"/>
      <c r="J31" s="105"/>
      <c r="K31" s="100"/>
      <c r="L31" s="100"/>
      <c r="M31" s="100"/>
      <c r="N31" s="102"/>
      <c r="O31" s="102"/>
      <c r="P31" s="102"/>
      <c r="Q31" s="102"/>
      <c r="R31" s="102"/>
      <c r="S31" s="102"/>
      <c r="T31" s="106"/>
    </row>
    <row r="32" spans="1:20" x14ac:dyDescent="0.35">
      <c r="A32" s="99"/>
      <c r="B32" s="100"/>
      <c r="C32" s="101"/>
      <c r="D32" s="100"/>
      <c r="E32" s="105"/>
      <c r="F32" s="100"/>
      <c r="G32" s="100"/>
      <c r="H32" s="103"/>
      <c r="I32" s="103"/>
      <c r="J32" s="105"/>
      <c r="K32" s="100"/>
      <c r="L32" s="100"/>
      <c r="M32" s="100"/>
      <c r="N32" s="102"/>
      <c r="O32" s="102"/>
      <c r="P32" s="102"/>
      <c r="Q32" s="102"/>
      <c r="R32" s="102"/>
      <c r="S32" s="102"/>
      <c r="T32" s="106"/>
    </row>
    <row r="33" spans="1:20" x14ac:dyDescent="0.35">
      <c r="A33" s="99"/>
      <c r="B33" s="104"/>
      <c r="C33" s="107"/>
      <c r="D33" s="100"/>
      <c r="E33" s="105"/>
      <c r="F33" s="100"/>
      <c r="G33" s="104"/>
      <c r="H33" s="152"/>
      <c r="I33" s="152"/>
      <c r="J33" s="109"/>
      <c r="K33" s="104"/>
      <c r="L33" s="104"/>
      <c r="M33" s="104"/>
      <c r="N33" s="108"/>
      <c r="O33" s="108"/>
      <c r="P33" s="102"/>
      <c r="Q33" s="108"/>
      <c r="R33" s="102"/>
      <c r="S33" s="108"/>
      <c r="T33" s="106"/>
    </row>
    <row r="34" spans="1:20" x14ac:dyDescent="0.35">
      <c r="A34" s="110"/>
      <c r="B34" s="104"/>
      <c r="C34" s="107"/>
      <c r="D34" s="100"/>
      <c r="E34" s="109"/>
      <c r="F34" s="100"/>
      <c r="G34" s="104"/>
      <c r="H34" s="152"/>
      <c r="I34" s="152"/>
      <c r="J34" s="109"/>
      <c r="K34" s="104"/>
      <c r="L34" s="104"/>
      <c r="M34" s="104"/>
      <c r="N34" s="108"/>
      <c r="O34" s="108"/>
      <c r="P34" s="102"/>
      <c r="Q34" s="108"/>
      <c r="R34" s="102"/>
      <c r="S34" s="108"/>
      <c r="T34" s="111"/>
    </row>
    <row r="35" spans="1:20" x14ac:dyDescent="0.35">
      <c r="A35" s="110"/>
      <c r="B35" s="104"/>
      <c r="C35" s="107"/>
      <c r="D35" s="104"/>
      <c r="E35" s="109"/>
      <c r="F35" s="100"/>
      <c r="G35" s="104"/>
      <c r="H35" s="152"/>
      <c r="I35" s="152"/>
      <c r="J35" s="109"/>
      <c r="K35" s="104"/>
      <c r="L35" s="104"/>
      <c r="M35" s="104"/>
      <c r="N35" s="108"/>
      <c r="O35" s="108"/>
      <c r="P35" s="108"/>
      <c r="Q35" s="108"/>
      <c r="R35" s="108"/>
      <c r="S35" s="108"/>
      <c r="T35" s="111"/>
    </row>
    <row r="36" spans="1:20" x14ac:dyDescent="0.35">
      <c r="A36" s="110"/>
      <c r="B36" s="104"/>
      <c r="C36" s="107"/>
      <c r="D36" s="104"/>
      <c r="E36" s="109"/>
      <c r="F36" s="100"/>
      <c r="G36" s="104"/>
      <c r="H36" s="152"/>
      <c r="I36" s="152"/>
      <c r="J36" s="109"/>
      <c r="K36" s="104"/>
      <c r="L36" s="104"/>
      <c r="M36" s="104"/>
      <c r="N36" s="108"/>
      <c r="O36" s="108"/>
      <c r="P36" s="108"/>
      <c r="Q36" s="108"/>
      <c r="R36" s="108"/>
      <c r="S36" s="108"/>
      <c r="T36" s="111"/>
    </row>
    <row r="37" spans="1:20" x14ac:dyDescent="0.35">
      <c r="A37" s="110"/>
      <c r="B37" s="104"/>
      <c r="C37" s="107"/>
      <c r="D37" s="104"/>
      <c r="E37" s="109"/>
      <c r="F37" s="109"/>
      <c r="G37" s="104"/>
      <c r="H37" s="152"/>
      <c r="I37" s="152"/>
      <c r="J37" s="109"/>
      <c r="K37" s="104"/>
      <c r="L37" s="104"/>
      <c r="M37" s="104"/>
      <c r="N37" s="108"/>
      <c r="O37" s="108"/>
      <c r="P37" s="108"/>
      <c r="Q37" s="108"/>
      <c r="R37" s="108"/>
      <c r="S37" s="108"/>
      <c r="T37" s="111"/>
    </row>
    <row r="38" spans="1:20" ht="14.5" x14ac:dyDescent="0.35">
      <c r="P38" s="118"/>
    </row>
    <row r="39" spans="1:20" ht="14.5" x14ac:dyDescent="0.35">
      <c r="P39" s="118"/>
    </row>
    <row r="40" spans="1:20" ht="14.5" x14ac:dyDescent="0.35">
      <c r="P40" s="118"/>
    </row>
    <row r="41" spans="1:20" ht="14.5" x14ac:dyDescent="0.35">
      <c r="P41" s="118"/>
    </row>
    <row r="42" spans="1:20" ht="14.5" x14ac:dyDescent="0.35">
      <c r="P42" s="118"/>
    </row>
    <row r="43" spans="1:20" ht="14.5" x14ac:dyDescent="0.35">
      <c r="P43" s="118"/>
    </row>
    <row r="44" spans="1:20" ht="14.5" x14ac:dyDescent="0.35">
      <c r="P44" s="118"/>
    </row>
    <row r="45" spans="1:20" ht="14.5" x14ac:dyDescent="0.35">
      <c r="P45" s="118"/>
    </row>
    <row r="46" spans="1:20" ht="14.5" x14ac:dyDescent="0.35">
      <c r="P46" s="118"/>
    </row>
    <row r="47" spans="1:20" ht="14.5" x14ac:dyDescent="0.35">
      <c r="P47" s="118"/>
    </row>
    <row r="48" spans="1:20" ht="14.5" x14ac:dyDescent="0.35">
      <c r="P48" s="118"/>
    </row>
  </sheetData>
  <phoneticPr fontId="15" type="noConversion"/>
  <conditionalFormatting sqref="L1:L1048576">
    <cfRule type="cellIs" dxfId="238" priority="8" operator="equal">
      <formula>"Ready now - internal"</formula>
    </cfRule>
    <cfRule type="cellIs" dxfId="237" priority="9" operator="equal">
      <formula>"Future Ready - internal"</formula>
    </cfRule>
    <cfRule type="cellIs" dxfId="236" priority="10" operator="equal">
      <formula>"Ready soon - internal"</formula>
    </cfRule>
    <cfRule type="cellIs" dxfId="235" priority="26" operator="equal">
      <formula>"Ready soon - external"</formula>
    </cfRule>
    <cfRule type="cellIs" dxfId="234" priority="27" operator="equal">
      <formula>"Future Ready - external"</formula>
    </cfRule>
    <cfRule type="cellIs" dxfId="233" priority="28" operator="equal">
      <formula>"Ready now - external"</formula>
    </cfRule>
  </conditionalFormatting>
  <conditionalFormatting sqref="A8:A37">
    <cfRule type="duplicateValues" dxfId="232" priority="69"/>
  </conditionalFormatting>
  <conditionalFormatting sqref="M1:M1048576">
    <cfRule type="cellIs" dxfId="231" priority="1" operator="equal">
      <formula>"Yes"</formula>
    </cfRule>
    <cfRule type="cellIs" dxfId="230" priority="2" operator="equal">
      <formula>"No"</formula>
    </cfRule>
  </conditionalFormatting>
  <conditionalFormatting sqref="E1:F1048576">
    <cfRule type="cellIs" dxfId="229" priority="3" operator="equal">
      <formula>"none"</formula>
    </cfRule>
    <cfRule type="containsText" dxfId="228" priority="5" operator="containsText" text="National">
      <formula>NOT(ISERROR(SEARCH("National",E1)))</formula>
    </cfRule>
    <cfRule type="containsText" dxfId="227" priority="6" operator="containsText" text="Regional">
      <formula>NOT(ISERROR(SEARCH("Regional",E1)))</formula>
    </cfRule>
    <cfRule type="containsText" dxfId="226" priority="7" operator="containsText" text="Organisational">
      <formula>NOT(ISERROR(SEARCH("Organisational",E1)))</formula>
    </cfRule>
  </conditionalFormatting>
  <dataValidations count="1">
    <dataValidation type="list" allowBlank="1" showInputMessage="1" showErrorMessage="1" sqref="M8:M37" xr:uid="{548EAD33-2EB5-4D3B-82C1-BA727CB165C3}">
      <formula1>"Yes, No"</formula1>
    </dataValidation>
  </dataValidations>
  <pageMargins left="0.7" right="0.7" top="0.75" bottom="0.75" header="0.3" footer="0.3"/>
  <pageSetup paperSize="9" orientation="portrait" verticalDpi="90" r:id="rId1"/>
  <drawing r:id="rId2"/>
  <legacyDrawing r:id="rId3"/>
  <tableParts count="1">
    <tablePart r:id="rId4"/>
  </tableParts>
  <extLst>
    <ext xmlns:x14="http://schemas.microsoft.com/office/spreadsheetml/2009/9/main" uri="{CCE6A557-97BC-4b89-ADB6-D9C93CAAB3DF}">
      <x14:dataValidations xmlns:xm="http://schemas.microsoft.com/office/excel/2006/main" count="13">
        <x14:dataValidation type="list" allowBlank="1" showInputMessage="1" showErrorMessage="1" xr:uid="{DA58A480-E5C3-4313-AB4C-A97BD0D2CFB4}">
          <x14:formula1>
            <xm:f>'Drop down data'!$D$25:$D$66</xm:f>
          </x14:formula1>
          <xm:sqref>B3:C3</xm:sqref>
        </x14:dataValidation>
        <x14:dataValidation type="list" allowBlank="1" showInputMessage="1" showErrorMessage="1" xr:uid="{73EFE81C-F7C6-41B4-83DE-687D5087B12B}">
          <x14:formula1>
            <xm:f>'Drop down data'!$E$25:$E$31</xm:f>
          </x14:formula1>
          <xm:sqref>B2:C2</xm:sqref>
        </x14:dataValidation>
        <x14:dataValidation type="list" allowBlank="1" showInputMessage="1" showErrorMessage="1" xr:uid="{49CF2EE3-DCC8-45C7-96F6-81F4030CBA85}">
          <x14:formula1>
            <xm:f>'Drop down data'!$B$3:$B$8</xm:f>
          </x14:formula1>
          <xm:sqref>N8:N37</xm:sqref>
        </x14:dataValidation>
        <x14:dataValidation type="list" allowBlank="1" showInputMessage="1" showErrorMessage="1" xr:uid="{A5E98A71-9B87-466C-B61F-D15EF29020C0}">
          <x14:formula1>
            <xm:f>'Drop down data'!$E$3:$E$9</xm:f>
          </x14:formula1>
          <xm:sqref>P8:P37</xm:sqref>
        </x14:dataValidation>
        <x14:dataValidation type="list" allowBlank="1" showInputMessage="1" showErrorMessage="1" xr:uid="{23747F07-C650-4078-9EEA-0DCA98EEB5F8}">
          <x14:formula1>
            <xm:f>'Drop down data'!$G$3:$G$19</xm:f>
          </x14:formula1>
          <xm:sqref>Q8:Q37</xm:sqref>
        </x14:dataValidation>
        <x14:dataValidation type="list" allowBlank="1" showInputMessage="1" showErrorMessage="1" xr:uid="{7853FE02-143B-4C1C-8152-577EF10F70A3}">
          <x14:formula1>
            <xm:f>'Drop down data'!$J$3:$J$5</xm:f>
          </x14:formula1>
          <xm:sqref>R8:R37</xm:sqref>
        </x14:dataValidation>
        <x14:dataValidation type="list" allowBlank="1" showInputMessage="1" showErrorMessage="1" xr:uid="{16739F6B-324E-4FC2-B6BF-BE26AFB924CC}">
          <x14:formula1>
            <xm:f>'Drop down data'!$L$3:$L$8</xm:f>
          </x14:formula1>
          <xm:sqref>S8:S37</xm:sqref>
        </x14:dataValidation>
        <x14:dataValidation type="list" allowBlank="1" showInputMessage="1" showErrorMessage="1" xr:uid="{F1513433-3D54-4967-B265-2D8A41B5DF9E}">
          <x14:formula1>
            <xm:f>'Drop down data'!$O$3:$O$11</xm:f>
          </x14:formula1>
          <xm:sqref>T8:T37</xm:sqref>
        </x14:dataValidation>
        <x14:dataValidation type="list" allowBlank="1" showInputMessage="1" showErrorMessage="1" xr:uid="{68324F39-2CFE-412F-BFCF-FD13CF177F8F}">
          <x14:formula1>
            <xm:f>'Drop down data'!$I$25:$I$30</xm:f>
          </x14:formula1>
          <xm:sqref>L8:L37</xm:sqref>
        </x14:dataValidation>
        <x14:dataValidation type="list" allowBlank="1" showInputMessage="1" showErrorMessage="1" xr:uid="{CA78E520-61DB-49D3-AB24-A23F1AA88531}">
          <x14:formula1>
            <xm:f>'Drop down data'!$E$38:$E$41</xm:f>
          </x14:formula1>
          <xm:sqref>E8:F37</xm:sqref>
        </x14:dataValidation>
        <x14:dataValidation type="list" allowBlank="1" showInputMessage="1" showErrorMessage="1" xr:uid="{00813E33-13E0-4050-87C0-0F5B383B55A7}">
          <x14:formula1>
            <xm:f>'Drop down data'!$D$3:$D$5</xm:f>
          </x14:formula1>
          <xm:sqref>O8:O37</xm:sqref>
        </x14:dataValidation>
        <x14:dataValidation type="list" allowBlank="1" showInputMessage="1" showErrorMessage="1" xr:uid="{6A069FEE-9A26-45A3-B525-36F05BE584F6}">
          <x14:formula1>
            <xm:f>'Drop down data'!$S$25:$S$33</xm:f>
          </x14:formula1>
          <xm:sqref>G8:G37</xm:sqref>
        </x14:dataValidation>
        <x14:dataValidation type="list" allowBlank="1" showInputMessage="1" showErrorMessage="1" xr:uid="{9333C25D-8C65-4643-A4BE-E90BE89A656B}">
          <x14:formula1>
            <xm:f>'Drop down data'!$P$25:$P$33</xm:f>
          </x14:formula1>
          <xm:sqref>K8:K37</xm:sqref>
        </x14:dataValidation>
      </x14:dataValidations>
    </ext>
    <ext xmlns:x15="http://schemas.microsoft.com/office/spreadsheetml/2010/11/main" uri="{3A4CF648-6AED-40f4-86FF-DC5316D8AED3}">
      <x14:slicerList xmlns:x14="http://schemas.microsoft.com/office/spreadsheetml/2009/9/main">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E10C-89DA-4FE1-8472-F7D28C87F91A}">
  <sheetPr codeName="Sheet1"/>
  <dimension ref="A1:DP39"/>
  <sheetViews>
    <sheetView zoomScaleNormal="100" workbookViewId="0">
      <selection activeCell="C4" sqref="C4"/>
    </sheetView>
  </sheetViews>
  <sheetFormatPr defaultColWidth="8.7265625" defaultRowHeight="13" x14ac:dyDescent="0.3"/>
  <cols>
    <col min="1" max="1" width="27.1796875" style="9" bestFit="1" customWidth="1"/>
    <col min="2" max="2" width="19.54296875" style="9" customWidth="1"/>
    <col min="3" max="3" width="24.81640625" style="9" bestFit="1" customWidth="1"/>
    <col min="4" max="4" width="13.453125" style="68" customWidth="1"/>
    <col min="5" max="5" width="24.54296875" style="9" bestFit="1" customWidth="1"/>
    <col min="6" max="6" width="12.1796875" style="9" customWidth="1"/>
    <col min="7" max="7" width="20" style="9" customWidth="1"/>
    <col min="8" max="8" width="18.453125" style="9" customWidth="1"/>
    <col min="9" max="9" width="20.81640625" style="9" customWidth="1"/>
    <col min="10" max="10" width="19.7265625" style="9" bestFit="1" customWidth="1"/>
    <col min="11" max="11" width="12.54296875" style="9" bestFit="1" customWidth="1"/>
    <col min="12" max="12" width="20.81640625" style="9" customWidth="1"/>
    <col min="13" max="13" width="18.453125" style="9" bestFit="1" customWidth="1"/>
    <col min="14" max="14" width="25.54296875" style="9" bestFit="1" customWidth="1"/>
    <col min="15" max="15" width="25.26953125" style="9" bestFit="1" customWidth="1"/>
    <col min="16" max="16" width="2.1796875" style="9" customWidth="1"/>
    <col min="17" max="17" width="22.453125" style="9" customWidth="1"/>
    <col min="18" max="18" width="24.81640625" style="9" bestFit="1" customWidth="1"/>
    <col min="19" max="19" width="10.453125" style="68" customWidth="1"/>
    <col min="20" max="20" width="25.453125" style="9" customWidth="1"/>
    <col min="21" max="21" width="13.81640625" style="9" customWidth="1"/>
    <col min="22" max="22" width="18.81640625" style="9" customWidth="1"/>
    <col min="23" max="23" width="22.81640625" style="9" customWidth="1"/>
    <col min="24" max="24" width="21.54296875" style="9" customWidth="1"/>
    <col min="25" max="25" width="19.7265625" style="9" bestFit="1" customWidth="1"/>
    <col min="26" max="26" width="12.54296875" style="9" bestFit="1" customWidth="1"/>
    <col min="27" max="27" width="20.81640625" style="9" customWidth="1"/>
    <col min="28" max="28" width="18.453125" style="9" bestFit="1" customWidth="1"/>
    <col min="29" max="29" width="25.54296875" style="9" bestFit="1" customWidth="1"/>
    <col min="30" max="30" width="25.26953125" style="9" bestFit="1" customWidth="1"/>
    <col min="31" max="31" width="3.1796875" style="9" customWidth="1"/>
    <col min="32" max="32" width="18.26953125" style="9" customWidth="1"/>
    <col min="33" max="33" width="24.81640625" style="9" bestFit="1" customWidth="1"/>
    <col min="34" max="34" width="13.1796875" style="68" customWidth="1"/>
    <col min="35" max="35" width="24.1796875" style="9" customWidth="1"/>
    <col min="36" max="36" width="14.1796875" style="9" customWidth="1"/>
    <col min="37" max="37" width="23.54296875" style="9" customWidth="1"/>
    <col min="38" max="38" width="21.1796875" style="9" customWidth="1"/>
    <col min="39" max="39" width="21.81640625" style="9" customWidth="1"/>
    <col min="40" max="40" width="19.7265625" style="9" bestFit="1" customWidth="1"/>
    <col min="41" max="41" width="12.54296875" style="9" bestFit="1" customWidth="1"/>
    <col min="42" max="42" width="20.81640625" style="9" customWidth="1"/>
    <col min="43" max="43" width="18.453125" style="9" bestFit="1" customWidth="1"/>
    <col min="44" max="44" width="25.54296875" style="9" bestFit="1" customWidth="1"/>
    <col min="45" max="45" width="25.26953125" style="9" bestFit="1" customWidth="1"/>
    <col min="46" max="46" width="2.81640625" style="9" customWidth="1"/>
    <col min="47" max="47" width="20" style="9" customWidth="1"/>
    <col min="48" max="48" width="23.54296875" style="9" customWidth="1"/>
    <col min="49" max="49" width="11.81640625" style="68" customWidth="1"/>
    <col min="50" max="50" width="24.54296875" style="9" customWidth="1"/>
    <col min="51" max="51" width="13.81640625" style="9" customWidth="1"/>
    <col min="52" max="52" width="20.1796875" style="9" customWidth="1"/>
    <col min="53" max="53" width="17.453125" style="9" customWidth="1"/>
    <col min="54" max="54" width="18" style="9" customWidth="1"/>
    <col min="55" max="55" width="19.7265625" style="9" bestFit="1" customWidth="1"/>
    <col min="56" max="56" width="12.54296875" style="9" bestFit="1" customWidth="1"/>
    <col min="57" max="57" width="20.81640625" style="9" customWidth="1"/>
    <col min="58" max="58" width="18.453125" style="9" bestFit="1" customWidth="1"/>
    <col min="59" max="59" width="25.54296875" style="9" bestFit="1" customWidth="1"/>
    <col min="60" max="60" width="25.26953125" style="9" customWidth="1"/>
    <col min="61" max="61" width="2.1796875" style="9" customWidth="1"/>
    <col min="62" max="62" width="21.81640625" style="9" customWidth="1"/>
    <col min="63" max="63" width="24.81640625" style="9" bestFit="1" customWidth="1"/>
    <col min="64" max="64" width="12.54296875" style="68" customWidth="1"/>
    <col min="65" max="65" width="25.453125" style="9" customWidth="1"/>
    <col min="66" max="66" width="13.26953125" style="9" customWidth="1"/>
    <col min="67" max="67" width="17.54296875" style="9" customWidth="1"/>
    <col min="68" max="68" width="20" style="9" customWidth="1"/>
    <col min="69" max="69" width="19.453125" style="9" customWidth="1"/>
    <col min="70" max="70" width="19.7265625" style="9" bestFit="1" customWidth="1"/>
    <col min="71" max="71" width="12.54296875" style="9" bestFit="1" customWidth="1"/>
    <col min="72" max="72" width="20.81640625" style="9" customWidth="1"/>
    <col min="73" max="73" width="18.453125" style="9" bestFit="1" customWidth="1"/>
    <col min="74" max="74" width="25.54296875" style="9" bestFit="1" customWidth="1"/>
    <col min="75" max="75" width="25.26953125" style="9" bestFit="1" customWidth="1"/>
    <col min="76" max="76" width="2.54296875" style="9" customWidth="1"/>
    <col min="77" max="77" width="24.54296875" style="9" customWidth="1"/>
    <col min="78" max="78" width="24.81640625" style="9" bestFit="1" customWidth="1"/>
    <col min="79" max="79" width="10.7265625" style="68" customWidth="1"/>
    <col min="80" max="80" width="25.453125" style="9" customWidth="1"/>
    <col min="81" max="81" width="13.81640625" style="9" customWidth="1"/>
    <col min="82" max="82" width="20.453125" style="9" customWidth="1"/>
    <col min="83" max="83" width="21.54296875" style="9" customWidth="1"/>
    <col min="84" max="84" width="21.453125" style="9" customWidth="1"/>
    <col min="85" max="85" width="19.7265625" style="9" bestFit="1" customWidth="1"/>
    <col min="86" max="86" width="12.54296875" style="9" bestFit="1" customWidth="1"/>
    <col min="87" max="87" width="20.81640625" style="9" customWidth="1"/>
    <col min="88" max="88" width="18.453125" style="9" bestFit="1" customWidth="1"/>
    <col min="89" max="89" width="25.54296875" style="9" bestFit="1" customWidth="1"/>
    <col min="90" max="90" width="25.26953125" style="9" bestFit="1" customWidth="1"/>
    <col min="91" max="91" width="2.26953125" style="9" customWidth="1"/>
    <col min="92" max="92" width="22.26953125" style="9" customWidth="1"/>
    <col min="93" max="93" width="24.81640625" style="9" bestFit="1" customWidth="1"/>
    <col min="94" max="94" width="13.1796875" style="68" customWidth="1"/>
    <col min="95" max="95" width="25.453125" style="9" customWidth="1"/>
    <col min="96" max="96" width="13.54296875" style="9" customWidth="1"/>
    <col min="97" max="97" width="19.54296875" style="9" customWidth="1"/>
    <col min="98" max="98" width="21" style="9" customWidth="1"/>
    <col min="99" max="99" width="20" style="9" customWidth="1"/>
    <col min="100" max="100" width="19.7265625" style="9" bestFit="1" customWidth="1"/>
    <col min="101" max="101" width="12.54296875" style="9" bestFit="1" customWidth="1"/>
    <col min="102" max="102" width="20.81640625" style="9" customWidth="1"/>
    <col min="103" max="103" width="18.453125" style="9" bestFit="1" customWidth="1"/>
    <col min="104" max="104" width="25.54296875" style="9" bestFit="1" customWidth="1"/>
    <col min="105" max="105" width="25.26953125" style="9" bestFit="1" customWidth="1"/>
    <col min="106" max="106" width="1.81640625" style="9" customWidth="1"/>
    <col min="107" max="107" width="22.26953125" style="9" customWidth="1"/>
    <col min="108" max="108" width="24.81640625" style="9" bestFit="1" customWidth="1"/>
    <col min="109" max="109" width="13.1796875" style="68" customWidth="1"/>
    <col min="110" max="110" width="25.453125" style="9" customWidth="1"/>
    <col min="111" max="111" width="13.54296875" style="9" customWidth="1"/>
    <col min="112" max="112" width="19.54296875" style="9" customWidth="1"/>
    <col min="113" max="113" width="21" style="9" customWidth="1"/>
    <col min="114" max="114" width="20" style="9" customWidth="1"/>
    <col min="115" max="115" width="19.7265625" style="9" bestFit="1" customWidth="1"/>
    <col min="116" max="116" width="12.54296875" style="9" bestFit="1" customWidth="1"/>
    <col min="117" max="117" width="20.81640625" style="9" customWidth="1"/>
    <col min="118" max="118" width="18.453125" style="9" bestFit="1" customWidth="1"/>
    <col min="119" max="119" width="25.54296875" style="9" bestFit="1" customWidth="1"/>
    <col min="120" max="120" width="25.26953125" style="9" bestFit="1" customWidth="1"/>
    <col min="121" max="16384" width="8.7265625" style="9"/>
  </cols>
  <sheetData>
    <row r="1" spans="1:120" s="56" customFormat="1" ht="36.65" customHeight="1" x14ac:dyDescent="0.3">
      <c r="A1" s="57" t="s">
        <v>154</v>
      </c>
      <c r="D1" s="58"/>
      <c r="S1" s="58"/>
      <c r="AH1" s="58"/>
      <c r="AW1" s="58"/>
      <c r="BL1" s="58"/>
      <c r="CA1" s="58"/>
      <c r="CP1" s="58"/>
      <c r="DE1" s="58"/>
    </row>
    <row r="2" spans="1:120" x14ac:dyDescent="0.3">
      <c r="A2" s="6"/>
      <c r="B2" s="7"/>
      <c r="C2" s="7"/>
      <c r="D2" s="59"/>
      <c r="E2" s="7"/>
      <c r="F2" s="7"/>
      <c r="G2" s="7"/>
      <c r="H2" s="7"/>
      <c r="I2" s="7"/>
      <c r="J2" s="175" t="s">
        <v>155</v>
      </c>
      <c r="K2" s="176"/>
      <c r="L2" s="176"/>
      <c r="M2" s="176"/>
      <c r="N2" s="176"/>
      <c r="O2" s="177"/>
      <c r="P2" s="49"/>
      <c r="Q2" s="8"/>
      <c r="R2" s="7"/>
      <c r="S2" s="59"/>
      <c r="T2" s="7"/>
      <c r="U2" s="7"/>
      <c r="V2" s="7"/>
      <c r="W2" s="7"/>
      <c r="X2" s="7"/>
      <c r="Y2" s="175" t="s">
        <v>155</v>
      </c>
      <c r="Z2" s="176"/>
      <c r="AA2" s="176"/>
      <c r="AB2" s="176"/>
      <c r="AC2" s="176"/>
      <c r="AD2" s="177"/>
      <c r="AE2" s="49"/>
      <c r="AF2" s="8"/>
      <c r="AG2" s="7"/>
      <c r="AH2" s="59"/>
      <c r="AI2" s="7"/>
      <c r="AJ2" s="7"/>
      <c r="AK2" s="7"/>
      <c r="AL2" s="7"/>
      <c r="AM2" s="7"/>
      <c r="AN2" s="175" t="s">
        <v>155</v>
      </c>
      <c r="AO2" s="176"/>
      <c r="AP2" s="176"/>
      <c r="AQ2" s="176"/>
      <c r="AR2" s="176"/>
      <c r="AS2" s="177"/>
      <c r="AT2" s="49"/>
      <c r="AU2" s="8"/>
      <c r="AV2" s="7"/>
      <c r="AW2" s="59"/>
      <c r="AX2" s="7"/>
      <c r="AY2" s="7"/>
      <c r="AZ2" s="7"/>
      <c r="BA2" s="7"/>
      <c r="BB2" s="7"/>
      <c r="BC2" s="175" t="s">
        <v>155</v>
      </c>
      <c r="BD2" s="176"/>
      <c r="BE2" s="176"/>
      <c r="BF2" s="176"/>
      <c r="BG2" s="176"/>
      <c r="BH2" s="177"/>
      <c r="BI2" s="49"/>
      <c r="BJ2" s="8"/>
      <c r="BK2" s="7"/>
      <c r="BL2" s="59"/>
      <c r="BM2" s="7"/>
      <c r="BN2" s="7"/>
      <c r="BO2" s="7"/>
      <c r="BP2" s="7"/>
      <c r="BQ2" s="7"/>
      <c r="BR2" s="175" t="s">
        <v>155</v>
      </c>
      <c r="BS2" s="176"/>
      <c r="BT2" s="176"/>
      <c r="BU2" s="176"/>
      <c r="BV2" s="176"/>
      <c r="BW2" s="177"/>
      <c r="BX2" s="49"/>
      <c r="BY2" s="8"/>
      <c r="BZ2" s="7"/>
      <c r="CA2" s="59"/>
      <c r="CB2" s="7"/>
      <c r="CC2" s="7"/>
      <c r="CD2" s="7"/>
      <c r="CE2" s="7"/>
      <c r="CF2" s="7"/>
      <c r="CG2" s="175" t="s">
        <v>155</v>
      </c>
      <c r="CH2" s="176"/>
      <c r="CI2" s="176"/>
      <c r="CJ2" s="176"/>
      <c r="CK2" s="176"/>
      <c r="CL2" s="177"/>
      <c r="CM2" s="49"/>
      <c r="CN2" s="8"/>
      <c r="CO2" s="7"/>
      <c r="CP2" s="59"/>
      <c r="CQ2" s="7"/>
      <c r="CR2" s="7"/>
      <c r="CS2" s="7"/>
      <c r="CT2" s="7"/>
      <c r="CU2" s="7"/>
      <c r="CV2" s="175" t="s">
        <v>155</v>
      </c>
      <c r="CW2" s="176"/>
      <c r="CX2" s="176"/>
      <c r="CY2" s="176"/>
      <c r="CZ2" s="176"/>
      <c r="DA2" s="177"/>
      <c r="DC2" s="8"/>
      <c r="DD2" s="7"/>
      <c r="DE2" s="59"/>
      <c r="DF2" s="7"/>
      <c r="DG2" s="7"/>
      <c r="DH2" s="7"/>
      <c r="DI2" s="7"/>
      <c r="DJ2" s="7"/>
      <c r="DK2" s="175" t="s">
        <v>155</v>
      </c>
      <c r="DL2" s="176"/>
      <c r="DM2" s="176"/>
      <c r="DN2" s="176"/>
      <c r="DO2" s="176"/>
      <c r="DP2" s="177"/>
    </row>
    <row r="3" spans="1:120" s="10" customFormat="1" ht="39" x14ac:dyDescent="0.35">
      <c r="A3" s="27" t="s">
        <v>156</v>
      </c>
      <c r="B3" s="70" t="s">
        <v>157</v>
      </c>
      <c r="C3" s="28" t="s">
        <v>158</v>
      </c>
      <c r="D3" s="29" t="s">
        <v>159</v>
      </c>
      <c r="E3" s="29" t="s">
        <v>160</v>
      </c>
      <c r="F3" s="29" t="s">
        <v>161</v>
      </c>
      <c r="G3" s="30" t="s">
        <v>162</v>
      </c>
      <c r="H3" s="30" t="s">
        <v>163</v>
      </c>
      <c r="I3" s="30" t="s">
        <v>164</v>
      </c>
      <c r="J3" s="31" t="s">
        <v>50</v>
      </c>
      <c r="K3" s="31" t="s">
        <v>52</v>
      </c>
      <c r="L3" s="31" t="s">
        <v>53</v>
      </c>
      <c r="M3" s="31" t="s">
        <v>54</v>
      </c>
      <c r="N3" s="31" t="s">
        <v>55</v>
      </c>
      <c r="O3" s="31" t="s">
        <v>56</v>
      </c>
      <c r="P3" s="50"/>
      <c r="Q3" s="70" t="s">
        <v>165</v>
      </c>
      <c r="R3" s="28" t="s">
        <v>158</v>
      </c>
      <c r="S3" s="29" t="s">
        <v>159</v>
      </c>
      <c r="T3" s="29" t="s">
        <v>160</v>
      </c>
      <c r="U3" s="29" t="s">
        <v>161</v>
      </c>
      <c r="V3" s="30" t="s">
        <v>162</v>
      </c>
      <c r="W3" s="30" t="s">
        <v>163</v>
      </c>
      <c r="X3" s="30" t="s">
        <v>164</v>
      </c>
      <c r="Y3" s="31" t="s">
        <v>50</v>
      </c>
      <c r="Z3" s="31" t="s">
        <v>52</v>
      </c>
      <c r="AA3" s="31" t="s">
        <v>53</v>
      </c>
      <c r="AB3" s="31" t="s">
        <v>54</v>
      </c>
      <c r="AC3" s="31" t="s">
        <v>55</v>
      </c>
      <c r="AD3" s="31" t="s">
        <v>56</v>
      </c>
      <c r="AE3" s="50"/>
      <c r="AF3" s="70" t="s">
        <v>166</v>
      </c>
      <c r="AG3" s="28" t="s">
        <v>158</v>
      </c>
      <c r="AH3" s="29" t="s">
        <v>159</v>
      </c>
      <c r="AI3" s="29" t="s">
        <v>160</v>
      </c>
      <c r="AJ3" s="29" t="s">
        <v>161</v>
      </c>
      <c r="AK3" s="30" t="s">
        <v>162</v>
      </c>
      <c r="AL3" s="30" t="s">
        <v>163</v>
      </c>
      <c r="AM3" s="30" t="s">
        <v>164</v>
      </c>
      <c r="AN3" s="31" t="s">
        <v>50</v>
      </c>
      <c r="AO3" s="31" t="s">
        <v>52</v>
      </c>
      <c r="AP3" s="31" t="s">
        <v>53</v>
      </c>
      <c r="AQ3" s="31" t="s">
        <v>54</v>
      </c>
      <c r="AR3" s="31" t="s">
        <v>55</v>
      </c>
      <c r="AS3" s="31" t="s">
        <v>56</v>
      </c>
      <c r="AT3" s="50"/>
      <c r="AU3" s="70" t="s">
        <v>167</v>
      </c>
      <c r="AV3" s="28" t="s">
        <v>158</v>
      </c>
      <c r="AW3" s="29" t="s">
        <v>159</v>
      </c>
      <c r="AX3" s="29" t="s">
        <v>160</v>
      </c>
      <c r="AY3" s="29" t="s">
        <v>161</v>
      </c>
      <c r="AZ3" s="30" t="s">
        <v>162</v>
      </c>
      <c r="BA3" s="30" t="s">
        <v>163</v>
      </c>
      <c r="BB3" s="30" t="s">
        <v>164</v>
      </c>
      <c r="BC3" s="31" t="s">
        <v>50</v>
      </c>
      <c r="BD3" s="31" t="s">
        <v>52</v>
      </c>
      <c r="BE3" s="31" t="s">
        <v>53</v>
      </c>
      <c r="BF3" s="31" t="s">
        <v>54</v>
      </c>
      <c r="BG3" s="31" t="s">
        <v>55</v>
      </c>
      <c r="BH3" s="31" t="s">
        <v>56</v>
      </c>
      <c r="BI3" s="50"/>
      <c r="BJ3" s="70" t="s">
        <v>168</v>
      </c>
      <c r="BK3" s="28" t="s">
        <v>158</v>
      </c>
      <c r="BL3" s="29" t="s">
        <v>159</v>
      </c>
      <c r="BM3" s="29" t="s">
        <v>160</v>
      </c>
      <c r="BN3" s="29" t="s">
        <v>161</v>
      </c>
      <c r="BO3" s="30" t="s">
        <v>162</v>
      </c>
      <c r="BP3" s="30" t="s">
        <v>163</v>
      </c>
      <c r="BQ3" s="30" t="s">
        <v>164</v>
      </c>
      <c r="BR3" s="31" t="s">
        <v>50</v>
      </c>
      <c r="BS3" s="31" t="s">
        <v>52</v>
      </c>
      <c r="BT3" s="31" t="s">
        <v>53</v>
      </c>
      <c r="BU3" s="31" t="s">
        <v>54</v>
      </c>
      <c r="BV3" s="31" t="s">
        <v>55</v>
      </c>
      <c r="BW3" s="31" t="s">
        <v>56</v>
      </c>
      <c r="BX3" s="50"/>
      <c r="BY3" s="70" t="s">
        <v>169</v>
      </c>
      <c r="BZ3" s="28" t="s">
        <v>158</v>
      </c>
      <c r="CA3" s="29" t="s">
        <v>159</v>
      </c>
      <c r="CB3" s="29" t="s">
        <v>160</v>
      </c>
      <c r="CC3" s="29" t="s">
        <v>161</v>
      </c>
      <c r="CD3" s="30" t="s">
        <v>162</v>
      </c>
      <c r="CE3" s="30" t="s">
        <v>163</v>
      </c>
      <c r="CF3" s="30" t="s">
        <v>164</v>
      </c>
      <c r="CG3" s="31" t="s">
        <v>50</v>
      </c>
      <c r="CH3" s="31" t="s">
        <v>52</v>
      </c>
      <c r="CI3" s="31" t="s">
        <v>53</v>
      </c>
      <c r="CJ3" s="31" t="s">
        <v>54</v>
      </c>
      <c r="CK3" s="31" t="s">
        <v>55</v>
      </c>
      <c r="CL3" s="31" t="s">
        <v>56</v>
      </c>
      <c r="CM3" s="50"/>
      <c r="CN3" s="70" t="s">
        <v>170</v>
      </c>
      <c r="CO3" s="28" t="s">
        <v>158</v>
      </c>
      <c r="CP3" s="29" t="s">
        <v>159</v>
      </c>
      <c r="CQ3" s="29" t="s">
        <v>160</v>
      </c>
      <c r="CR3" s="29" t="s">
        <v>161</v>
      </c>
      <c r="CS3" s="30" t="s">
        <v>162</v>
      </c>
      <c r="CT3" s="30" t="s">
        <v>163</v>
      </c>
      <c r="CU3" s="30" t="s">
        <v>164</v>
      </c>
      <c r="CV3" s="31" t="s">
        <v>50</v>
      </c>
      <c r="CW3" s="31" t="s">
        <v>52</v>
      </c>
      <c r="CX3" s="31" t="s">
        <v>53</v>
      </c>
      <c r="CY3" s="31" t="s">
        <v>54</v>
      </c>
      <c r="CZ3" s="31" t="s">
        <v>55</v>
      </c>
      <c r="DA3" s="31" t="s">
        <v>56</v>
      </c>
      <c r="DC3" s="70" t="s">
        <v>171</v>
      </c>
      <c r="DD3" s="28" t="s">
        <v>158</v>
      </c>
      <c r="DE3" s="29" t="s">
        <v>159</v>
      </c>
      <c r="DF3" s="29" t="s">
        <v>160</v>
      </c>
      <c r="DG3" s="29" t="s">
        <v>161</v>
      </c>
      <c r="DH3" s="30" t="s">
        <v>162</v>
      </c>
      <c r="DI3" s="30" t="s">
        <v>163</v>
      </c>
      <c r="DJ3" s="30" t="s">
        <v>164</v>
      </c>
      <c r="DK3" s="31" t="s">
        <v>50</v>
      </c>
      <c r="DL3" s="31" t="s">
        <v>52</v>
      </c>
      <c r="DM3" s="31" t="s">
        <v>53</v>
      </c>
      <c r="DN3" s="31" t="s">
        <v>54</v>
      </c>
      <c r="DO3" s="31" t="s">
        <v>55</v>
      </c>
      <c r="DP3" s="31" t="s">
        <v>56</v>
      </c>
    </row>
    <row r="4" spans="1:120" x14ac:dyDescent="0.3">
      <c r="A4" s="26"/>
      <c r="B4" s="24" t="s">
        <v>172</v>
      </c>
      <c r="C4" s="11" t="s">
        <v>173</v>
      </c>
      <c r="D4" s="60"/>
      <c r="E4" s="12"/>
      <c r="F4" s="5"/>
      <c r="G4" s="5"/>
      <c r="H4" s="5"/>
      <c r="I4" s="5"/>
      <c r="J4" s="5"/>
      <c r="K4" s="5"/>
      <c r="L4" s="5"/>
      <c r="M4" s="5"/>
      <c r="N4" s="5"/>
      <c r="O4" s="5"/>
      <c r="P4" s="4"/>
      <c r="Q4" s="71" t="s">
        <v>172</v>
      </c>
      <c r="R4" s="11" t="s">
        <v>173</v>
      </c>
      <c r="S4" s="60"/>
      <c r="T4" s="12"/>
      <c r="U4" s="5"/>
      <c r="V4" s="5"/>
      <c r="W4" s="5"/>
      <c r="X4" s="5"/>
      <c r="Y4" s="5"/>
      <c r="Z4" s="5"/>
      <c r="AA4" s="5"/>
      <c r="AB4" s="5"/>
      <c r="AC4" s="5"/>
      <c r="AD4" s="5"/>
      <c r="AE4" s="4"/>
      <c r="AF4" s="71" t="s">
        <v>172</v>
      </c>
      <c r="AG4" s="11" t="s">
        <v>173</v>
      </c>
      <c r="AH4" s="60"/>
      <c r="AI4" s="12"/>
      <c r="AJ4" s="5"/>
      <c r="AK4" s="5"/>
      <c r="AL4" s="5"/>
      <c r="AM4" s="5"/>
      <c r="AN4" s="5"/>
      <c r="AO4" s="5"/>
      <c r="AP4" s="5"/>
      <c r="AQ4" s="5"/>
      <c r="AR4" s="5"/>
      <c r="AS4" s="5"/>
      <c r="AT4" s="4"/>
      <c r="AU4" s="71" t="s">
        <v>172</v>
      </c>
      <c r="AV4" s="11" t="s">
        <v>173</v>
      </c>
      <c r="AW4" s="60"/>
      <c r="AX4" s="12"/>
      <c r="AY4" s="5"/>
      <c r="AZ4" s="5"/>
      <c r="BA4" s="5"/>
      <c r="BB4" s="5"/>
      <c r="BC4" s="5"/>
      <c r="BD4" s="5"/>
      <c r="BE4" s="5"/>
      <c r="BF4" s="5"/>
      <c r="BG4" s="5"/>
      <c r="BH4" s="5"/>
      <c r="BI4" s="4"/>
      <c r="BJ4" s="71" t="s">
        <v>172</v>
      </c>
      <c r="BK4" s="11" t="s">
        <v>173</v>
      </c>
      <c r="BL4" s="60"/>
      <c r="BM4" s="12"/>
      <c r="BN4" s="5"/>
      <c r="BO4" s="5"/>
      <c r="BP4" s="5"/>
      <c r="BQ4" s="5"/>
      <c r="BR4" s="5"/>
      <c r="BS4" s="5"/>
      <c r="BT4" s="5"/>
      <c r="BU4" s="5"/>
      <c r="BV4" s="5"/>
      <c r="BW4" s="5"/>
      <c r="BX4" s="4"/>
      <c r="BY4" s="71" t="s">
        <v>172</v>
      </c>
      <c r="BZ4" s="11" t="s">
        <v>173</v>
      </c>
      <c r="CA4" s="60"/>
      <c r="CB4" s="12"/>
      <c r="CC4" s="5"/>
      <c r="CD4" s="5"/>
      <c r="CE4" s="5"/>
      <c r="CF4" s="5"/>
      <c r="CG4" s="5"/>
      <c r="CH4" s="5"/>
      <c r="CI4" s="5"/>
      <c r="CJ4" s="5"/>
      <c r="CK4" s="5"/>
      <c r="CL4" s="5"/>
      <c r="CM4" s="4"/>
      <c r="CN4" s="71" t="s">
        <v>172</v>
      </c>
      <c r="CO4" s="11" t="s">
        <v>173</v>
      </c>
      <c r="CP4" s="60"/>
      <c r="CQ4" s="12"/>
      <c r="CR4" s="5"/>
      <c r="CS4" s="5"/>
      <c r="CT4" s="5"/>
      <c r="CU4" s="5"/>
      <c r="CV4" s="5"/>
      <c r="CW4" s="5"/>
      <c r="CX4" s="5"/>
      <c r="CY4" s="5"/>
      <c r="CZ4" s="5"/>
      <c r="DA4" s="5"/>
      <c r="DC4" s="71" t="s">
        <v>172</v>
      </c>
      <c r="DD4" s="11" t="s">
        <v>173</v>
      </c>
      <c r="DE4" s="60"/>
      <c r="DF4" s="12"/>
      <c r="DG4" s="5"/>
      <c r="DH4" s="5"/>
      <c r="DI4" s="5"/>
      <c r="DJ4" s="5"/>
      <c r="DK4" s="5"/>
      <c r="DL4" s="5"/>
      <c r="DM4" s="5"/>
      <c r="DN4" s="5"/>
      <c r="DO4" s="5"/>
      <c r="DP4" s="5"/>
    </row>
    <row r="5" spans="1:120" ht="38" x14ac:dyDescent="0.3">
      <c r="A5" s="26"/>
      <c r="B5" s="25" t="s">
        <v>174</v>
      </c>
      <c r="C5" s="13">
        <v>44986</v>
      </c>
      <c r="D5" s="61"/>
      <c r="E5" s="14"/>
      <c r="F5" s="15"/>
      <c r="G5" s="15"/>
      <c r="H5" s="15"/>
      <c r="I5" s="15"/>
      <c r="J5" s="15"/>
      <c r="K5" s="15"/>
      <c r="L5" s="15"/>
      <c r="M5" s="15"/>
      <c r="N5" s="15"/>
      <c r="O5" s="15"/>
      <c r="P5" s="51"/>
      <c r="Q5" s="72" t="s">
        <v>174</v>
      </c>
      <c r="R5" s="13">
        <v>44986</v>
      </c>
      <c r="S5" s="61"/>
      <c r="T5" s="14"/>
      <c r="U5" s="15"/>
      <c r="V5" s="15"/>
      <c r="W5" s="15"/>
      <c r="X5" s="15"/>
      <c r="Y5" s="15"/>
      <c r="Z5" s="15"/>
      <c r="AA5" s="15"/>
      <c r="AB5" s="15"/>
      <c r="AC5" s="15"/>
      <c r="AD5" s="15"/>
      <c r="AE5" s="51"/>
      <c r="AF5" s="72" t="s">
        <v>174</v>
      </c>
      <c r="AG5" s="13">
        <v>44986</v>
      </c>
      <c r="AH5" s="61"/>
      <c r="AI5" s="14"/>
      <c r="AJ5" s="15"/>
      <c r="AK5" s="15"/>
      <c r="AL5" s="15"/>
      <c r="AM5" s="15"/>
      <c r="AN5" s="15"/>
      <c r="AO5" s="15"/>
      <c r="AP5" s="15"/>
      <c r="AQ5" s="15"/>
      <c r="AR5" s="15"/>
      <c r="AS5" s="15"/>
      <c r="AT5" s="51"/>
      <c r="AU5" s="72" t="s">
        <v>174</v>
      </c>
      <c r="AV5" s="13">
        <v>44986</v>
      </c>
      <c r="AW5" s="61"/>
      <c r="AX5" s="14"/>
      <c r="AY5" s="15"/>
      <c r="AZ5" s="15"/>
      <c r="BA5" s="15"/>
      <c r="BB5" s="15"/>
      <c r="BC5" s="15"/>
      <c r="BD5" s="15"/>
      <c r="BE5" s="15"/>
      <c r="BF5" s="15"/>
      <c r="BG5" s="15"/>
      <c r="BH5" s="15"/>
      <c r="BI5" s="51"/>
      <c r="BJ5" s="72" t="s">
        <v>174</v>
      </c>
      <c r="BK5" s="13">
        <v>44986</v>
      </c>
      <c r="BL5" s="61"/>
      <c r="BM5" s="14"/>
      <c r="BN5" s="15"/>
      <c r="BO5" s="15"/>
      <c r="BP5" s="15"/>
      <c r="BQ5" s="15"/>
      <c r="BR5" s="15"/>
      <c r="BS5" s="15"/>
      <c r="BT5" s="15"/>
      <c r="BU5" s="15"/>
      <c r="BV5" s="15"/>
      <c r="BW5" s="15"/>
      <c r="BX5" s="51"/>
      <c r="BY5" s="72" t="s">
        <v>174</v>
      </c>
      <c r="BZ5" s="13">
        <v>44986</v>
      </c>
      <c r="CA5" s="61"/>
      <c r="CB5" s="14"/>
      <c r="CC5" s="15"/>
      <c r="CD5" s="15"/>
      <c r="CE5" s="15"/>
      <c r="CF5" s="15"/>
      <c r="CG5" s="15"/>
      <c r="CH5" s="15"/>
      <c r="CI5" s="15"/>
      <c r="CJ5" s="15"/>
      <c r="CK5" s="15"/>
      <c r="CL5" s="15"/>
      <c r="CM5" s="51"/>
      <c r="CN5" s="72" t="s">
        <v>174</v>
      </c>
      <c r="CO5" s="13">
        <v>44986</v>
      </c>
      <c r="CP5" s="61"/>
      <c r="CQ5" s="14"/>
      <c r="CR5" s="15"/>
      <c r="CS5" s="15"/>
      <c r="CT5" s="15"/>
      <c r="CU5" s="15"/>
      <c r="CV5" s="15"/>
      <c r="CW5" s="15"/>
      <c r="CX5" s="15"/>
      <c r="CY5" s="15"/>
      <c r="CZ5" s="15"/>
      <c r="DA5" s="15"/>
      <c r="DC5" s="72" t="s">
        <v>174</v>
      </c>
      <c r="DD5" s="13">
        <v>44986</v>
      </c>
      <c r="DE5" s="61"/>
      <c r="DF5" s="14"/>
      <c r="DG5" s="15"/>
      <c r="DH5" s="15"/>
      <c r="DI5" s="15"/>
      <c r="DJ5" s="15"/>
      <c r="DK5" s="15"/>
      <c r="DL5" s="15"/>
      <c r="DM5" s="15"/>
      <c r="DN5" s="15"/>
      <c r="DO5" s="15"/>
      <c r="DP5" s="15"/>
    </row>
    <row r="6" spans="1:120" x14ac:dyDescent="0.3">
      <c r="A6" s="16" t="s">
        <v>175</v>
      </c>
      <c r="B6" s="16"/>
      <c r="C6" s="16"/>
      <c r="D6" s="62"/>
      <c r="E6" s="16"/>
      <c r="F6" s="16"/>
      <c r="G6" s="16"/>
      <c r="H6" s="16"/>
      <c r="I6" s="16"/>
      <c r="J6" s="16"/>
      <c r="K6" s="16"/>
      <c r="L6" s="16"/>
      <c r="M6" s="16"/>
      <c r="N6" s="16"/>
      <c r="O6" s="16"/>
      <c r="P6" s="52"/>
      <c r="Q6" s="16" t="s">
        <v>175</v>
      </c>
      <c r="R6" s="16"/>
      <c r="S6" s="62"/>
      <c r="T6" s="16"/>
      <c r="U6" s="16"/>
      <c r="V6" s="16"/>
      <c r="W6" s="16"/>
      <c r="X6" s="16"/>
      <c r="Y6" s="16"/>
      <c r="Z6" s="16"/>
      <c r="AA6" s="16"/>
      <c r="AB6" s="16"/>
      <c r="AC6" s="16"/>
      <c r="AD6" s="16"/>
      <c r="AE6" s="52"/>
      <c r="AF6" s="73" t="s">
        <v>175</v>
      </c>
      <c r="AG6" s="16"/>
      <c r="AH6" s="62"/>
      <c r="AI6" s="16"/>
      <c r="AJ6" s="16"/>
      <c r="AK6" s="16"/>
      <c r="AL6" s="16"/>
      <c r="AM6" s="16"/>
      <c r="AN6" s="16"/>
      <c r="AO6" s="16"/>
      <c r="AP6" s="16"/>
      <c r="AQ6" s="16"/>
      <c r="AR6" s="16"/>
      <c r="AS6" s="16"/>
      <c r="AT6" s="52"/>
      <c r="AU6" s="73" t="s">
        <v>175</v>
      </c>
      <c r="AV6" s="16"/>
      <c r="AW6" s="62"/>
      <c r="AX6" s="16"/>
      <c r="AY6" s="16"/>
      <c r="AZ6" s="16"/>
      <c r="BA6" s="16"/>
      <c r="BB6" s="16"/>
      <c r="BC6" s="16"/>
      <c r="BD6" s="16"/>
      <c r="BE6" s="16"/>
      <c r="BF6" s="16"/>
      <c r="BG6" s="16"/>
      <c r="BH6" s="16"/>
      <c r="BI6" s="52"/>
      <c r="BJ6" s="73" t="s">
        <v>175</v>
      </c>
      <c r="BK6" s="16"/>
      <c r="BL6" s="62"/>
      <c r="BM6" s="16"/>
      <c r="BN6" s="16"/>
      <c r="BO6" s="16"/>
      <c r="BP6" s="16"/>
      <c r="BQ6" s="16"/>
      <c r="BR6" s="16"/>
      <c r="BS6" s="16"/>
      <c r="BT6" s="16"/>
      <c r="BU6" s="16"/>
      <c r="BV6" s="16"/>
      <c r="BW6" s="16"/>
      <c r="BX6" s="52"/>
      <c r="BY6" s="73" t="s">
        <v>175</v>
      </c>
      <c r="BZ6" s="16"/>
      <c r="CA6" s="62"/>
      <c r="CB6" s="16"/>
      <c r="CC6" s="16"/>
      <c r="CD6" s="16"/>
      <c r="CE6" s="16"/>
      <c r="CF6" s="16"/>
      <c r="CG6" s="16"/>
      <c r="CH6" s="16"/>
      <c r="CI6" s="16"/>
      <c r="CJ6" s="16"/>
      <c r="CK6" s="16"/>
      <c r="CL6" s="16"/>
      <c r="CM6" s="52"/>
      <c r="CN6" s="73" t="s">
        <v>175</v>
      </c>
      <c r="CO6" s="16"/>
      <c r="CP6" s="62"/>
      <c r="CQ6" s="16"/>
      <c r="CR6" s="16"/>
      <c r="CS6" s="16"/>
      <c r="CT6" s="16"/>
      <c r="CU6" s="16"/>
      <c r="CV6" s="16"/>
      <c r="CW6" s="16"/>
      <c r="CX6" s="16"/>
      <c r="CY6" s="16"/>
      <c r="CZ6" s="16"/>
      <c r="DA6" s="16"/>
      <c r="DC6" s="73" t="s">
        <v>175</v>
      </c>
      <c r="DD6" s="16"/>
      <c r="DE6" s="62"/>
      <c r="DF6" s="16"/>
      <c r="DG6" s="16"/>
      <c r="DH6" s="16"/>
      <c r="DI6" s="16"/>
      <c r="DJ6" s="16"/>
      <c r="DK6" s="16"/>
      <c r="DL6" s="16"/>
      <c r="DM6" s="16"/>
      <c r="DN6" s="16"/>
      <c r="DO6" s="16"/>
      <c r="DP6" s="16"/>
    </row>
    <row r="7" spans="1:120" x14ac:dyDescent="0.3">
      <c r="A7" s="26"/>
      <c r="B7" s="4" t="s">
        <v>176</v>
      </c>
      <c r="C7" s="4" t="s">
        <v>177</v>
      </c>
      <c r="D7" s="63" t="s">
        <v>178</v>
      </c>
      <c r="E7" s="4" t="s">
        <v>105</v>
      </c>
      <c r="F7" s="4" t="s">
        <v>20</v>
      </c>
      <c r="G7" s="4" t="s">
        <v>75</v>
      </c>
      <c r="H7" s="3">
        <v>44775</v>
      </c>
      <c r="I7" s="3">
        <v>44806</v>
      </c>
      <c r="J7" s="4" t="s">
        <v>122</v>
      </c>
      <c r="K7" s="4" t="s">
        <v>142</v>
      </c>
      <c r="L7" s="4" t="s">
        <v>124</v>
      </c>
      <c r="M7" s="4" t="s">
        <v>75</v>
      </c>
      <c r="N7" s="4" t="s">
        <v>134</v>
      </c>
      <c r="O7" s="4" t="s">
        <v>113</v>
      </c>
      <c r="P7" s="4"/>
      <c r="Q7" s="4" t="s">
        <v>179</v>
      </c>
      <c r="R7" s="4" t="s">
        <v>177</v>
      </c>
      <c r="S7" s="63" t="s">
        <v>178</v>
      </c>
      <c r="T7" s="4" t="s">
        <v>105</v>
      </c>
      <c r="U7" s="4" t="s">
        <v>20</v>
      </c>
      <c r="V7" s="4" t="s">
        <v>75</v>
      </c>
      <c r="W7" s="3">
        <v>44775</v>
      </c>
      <c r="X7" s="3">
        <v>44806</v>
      </c>
      <c r="Y7" s="4" t="s">
        <v>122</v>
      </c>
      <c r="Z7" s="4" t="s">
        <v>142</v>
      </c>
      <c r="AA7" s="4" t="s">
        <v>124</v>
      </c>
      <c r="AB7" s="4" t="s">
        <v>75</v>
      </c>
      <c r="AC7" s="4" t="s">
        <v>134</v>
      </c>
      <c r="AD7" s="4" t="s">
        <v>113</v>
      </c>
      <c r="AE7" s="4"/>
      <c r="AF7" s="4" t="s">
        <v>180</v>
      </c>
      <c r="AG7" s="4" t="s">
        <v>177</v>
      </c>
      <c r="AH7" s="63" t="s">
        <v>178</v>
      </c>
      <c r="AI7" s="4" t="s">
        <v>105</v>
      </c>
      <c r="AJ7" s="4" t="s">
        <v>20</v>
      </c>
      <c r="AK7" s="4" t="s">
        <v>75</v>
      </c>
      <c r="AL7" s="3">
        <v>44775</v>
      </c>
      <c r="AM7" s="3">
        <v>44806</v>
      </c>
      <c r="AN7" s="4" t="s">
        <v>122</v>
      </c>
      <c r="AO7" s="4" t="s">
        <v>142</v>
      </c>
      <c r="AP7" s="4" t="s">
        <v>124</v>
      </c>
      <c r="AQ7" s="4" t="s">
        <v>75</v>
      </c>
      <c r="AR7" s="4" t="s">
        <v>134</v>
      </c>
      <c r="AS7" s="4" t="s">
        <v>113</v>
      </c>
      <c r="AT7" s="4"/>
      <c r="AU7" s="4" t="s">
        <v>181</v>
      </c>
      <c r="AV7" s="4" t="s">
        <v>177</v>
      </c>
      <c r="AW7" s="63" t="s">
        <v>178</v>
      </c>
      <c r="AX7" s="4" t="s">
        <v>105</v>
      </c>
      <c r="AY7" s="4" t="s">
        <v>20</v>
      </c>
      <c r="AZ7" s="4" t="s">
        <v>75</v>
      </c>
      <c r="BA7" s="3">
        <v>44775</v>
      </c>
      <c r="BB7" s="3">
        <v>44806</v>
      </c>
      <c r="BC7" s="4" t="s">
        <v>122</v>
      </c>
      <c r="BD7" s="4" t="s">
        <v>142</v>
      </c>
      <c r="BE7" s="4" t="s">
        <v>124</v>
      </c>
      <c r="BF7" s="4" t="s">
        <v>75</v>
      </c>
      <c r="BG7" s="4" t="s">
        <v>134</v>
      </c>
      <c r="BH7" s="4" t="s">
        <v>113</v>
      </c>
      <c r="BI7" s="4"/>
      <c r="BJ7" s="4" t="s">
        <v>182</v>
      </c>
      <c r="BK7" s="4" t="s">
        <v>177</v>
      </c>
      <c r="BL7" s="63" t="s">
        <v>178</v>
      </c>
      <c r="BM7" s="4" t="s">
        <v>105</v>
      </c>
      <c r="BN7" s="4" t="s">
        <v>20</v>
      </c>
      <c r="BO7" s="4" t="s">
        <v>75</v>
      </c>
      <c r="BP7" s="3">
        <v>44775</v>
      </c>
      <c r="BQ7" s="3">
        <v>44806</v>
      </c>
      <c r="BR7" s="4" t="s">
        <v>122</v>
      </c>
      <c r="BS7" s="4" t="s">
        <v>142</v>
      </c>
      <c r="BT7" s="4" t="s">
        <v>124</v>
      </c>
      <c r="BU7" s="4" t="s">
        <v>75</v>
      </c>
      <c r="BV7" s="4" t="s">
        <v>134</v>
      </c>
      <c r="BW7" s="4" t="s">
        <v>113</v>
      </c>
      <c r="BX7" s="4"/>
      <c r="BY7" s="4"/>
      <c r="BZ7" s="4" t="s">
        <v>177</v>
      </c>
      <c r="CA7" s="63" t="s">
        <v>178</v>
      </c>
      <c r="CB7" s="4" t="s">
        <v>105</v>
      </c>
      <c r="CC7" s="4" t="s">
        <v>20</v>
      </c>
      <c r="CD7" s="4" t="s">
        <v>75</v>
      </c>
      <c r="CE7" s="3">
        <v>44775</v>
      </c>
      <c r="CF7" s="3">
        <v>44806</v>
      </c>
      <c r="CG7" s="4" t="s">
        <v>122</v>
      </c>
      <c r="CH7" s="4" t="s">
        <v>142</v>
      </c>
      <c r="CI7" s="4" t="s">
        <v>124</v>
      </c>
      <c r="CJ7" s="4" t="s">
        <v>75</v>
      </c>
      <c r="CK7" s="4" t="s">
        <v>134</v>
      </c>
      <c r="CL7" s="4" t="s">
        <v>113</v>
      </c>
      <c r="CM7" s="4"/>
      <c r="CN7" s="4" t="s">
        <v>183</v>
      </c>
      <c r="CO7" s="4" t="s">
        <v>184</v>
      </c>
      <c r="CP7" s="63" t="s">
        <v>178</v>
      </c>
      <c r="CQ7" s="4" t="s">
        <v>105</v>
      </c>
      <c r="CR7" s="4" t="s">
        <v>20</v>
      </c>
      <c r="CS7" s="4" t="s">
        <v>75</v>
      </c>
      <c r="CT7" s="3">
        <v>44775</v>
      </c>
      <c r="CU7" s="3">
        <v>44806</v>
      </c>
      <c r="CV7" s="4" t="s">
        <v>122</v>
      </c>
      <c r="CW7" s="4" t="s">
        <v>142</v>
      </c>
      <c r="CX7" s="4" t="s">
        <v>124</v>
      </c>
      <c r="CY7" s="4" t="s">
        <v>75</v>
      </c>
      <c r="CZ7" s="4" t="s">
        <v>134</v>
      </c>
      <c r="DA7" s="4" t="s">
        <v>113</v>
      </c>
      <c r="DC7" s="4" t="s">
        <v>183</v>
      </c>
      <c r="DD7" s="4" t="s">
        <v>184</v>
      </c>
      <c r="DE7" s="63" t="s">
        <v>178</v>
      </c>
      <c r="DF7" s="4" t="s">
        <v>105</v>
      </c>
      <c r="DG7" s="4" t="s">
        <v>20</v>
      </c>
      <c r="DH7" s="4" t="s">
        <v>75</v>
      </c>
      <c r="DI7" s="3">
        <v>44775</v>
      </c>
      <c r="DJ7" s="3">
        <v>44806</v>
      </c>
      <c r="DK7" s="4" t="s">
        <v>122</v>
      </c>
      <c r="DL7" s="4" t="s">
        <v>142</v>
      </c>
      <c r="DM7" s="4" t="s">
        <v>124</v>
      </c>
      <c r="DN7" s="4" t="s">
        <v>75</v>
      </c>
      <c r="DO7" s="4" t="s">
        <v>134</v>
      </c>
      <c r="DP7" s="4" t="s">
        <v>113</v>
      </c>
    </row>
    <row r="8" spans="1:120" s="56" customFormat="1" x14ac:dyDescent="0.3">
      <c r="A8" s="26"/>
      <c r="B8" s="75" t="s">
        <v>185</v>
      </c>
      <c r="C8" s="75" t="s">
        <v>120</v>
      </c>
      <c r="D8" s="76" t="s">
        <v>186</v>
      </c>
      <c r="E8" s="75" t="s">
        <v>105</v>
      </c>
      <c r="F8" s="75" t="s">
        <v>22</v>
      </c>
      <c r="G8" s="75" t="s">
        <v>75</v>
      </c>
      <c r="H8" s="77"/>
      <c r="I8" s="75"/>
      <c r="J8" s="75" t="s">
        <v>122</v>
      </c>
      <c r="K8" s="75" t="s">
        <v>132</v>
      </c>
      <c r="L8" s="75" t="s">
        <v>124</v>
      </c>
      <c r="M8" s="75" t="s">
        <v>66</v>
      </c>
      <c r="N8" s="75" t="s">
        <v>134</v>
      </c>
      <c r="O8" s="75" t="s">
        <v>125</v>
      </c>
      <c r="P8" s="75"/>
      <c r="Q8" s="75" t="s">
        <v>185</v>
      </c>
      <c r="R8" s="75" t="s">
        <v>120</v>
      </c>
      <c r="S8" s="76" t="s">
        <v>186</v>
      </c>
      <c r="T8" s="75" t="s">
        <v>105</v>
      </c>
      <c r="U8" s="75" t="s">
        <v>22</v>
      </c>
      <c r="V8" s="75" t="s">
        <v>75</v>
      </c>
      <c r="W8" s="77"/>
      <c r="X8" s="75"/>
      <c r="Y8" s="75" t="s">
        <v>122</v>
      </c>
      <c r="Z8" s="75" t="s">
        <v>132</v>
      </c>
      <c r="AA8" s="75" t="s">
        <v>124</v>
      </c>
      <c r="AB8" s="75" t="s">
        <v>66</v>
      </c>
      <c r="AC8" s="75" t="s">
        <v>134</v>
      </c>
      <c r="AD8" s="75" t="s">
        <v>125</v>
      </c>
      <c r="AE8" s="75"/>
      <c r="AF8" s="75" t="s">
        <v>185</v>
      </c>
      <c r="AG8" s="75" t="s">
        <v>120</v>
      </c>
      <c r="AH8" s="76" t="s">
        <v>186</v>
      </c>
      <c r="AI8" s="75" t="s">
        <v>105</v>
      </c>
      <c r="AJ8" s="75" t="s">
        <v>22</v>
      </c>
      <c r="AK8" s="75" t="s">
        <v>75</v>
      </c>
      <c r="AL8" s="77"/>
      <c r="AM8" s="75"/>
      <c r="AN8" s="75" t="s">
        <v>122</v>
      </c>
      <c r="AO8" s="75" t="s">
        <v>132</v>
      </c>
      <c r="AP8" s="75" t="s">
        <v>124</v>
      </c>
      <c r="AQ8" s="75" t="s">
        <v>66</v>
      </c>
      <c r="AR8" s="75" t="s">
        <v>134</v>
      </c>
      <c r="AS8" s="75" t="s">
        <v>125</v>
      </c>
      <c r="AT8" s="75"/>
      <c r="AU8" s="75" t="s">
        <v>187</v>
      </c>
      <c r="AV8" s="75" t="s">
        <v>120</v>
      </c>
      <c r="AW8" s="76" t="s">
        <v>186</v>
      </c>
      <c r="AX8" s="75" t="s">
        <v>105</v>
      </c>
      <c r="AY8" s="75" t="s">
        <v>22</v>
      </c>
      <c r="AZ8" s="75" t="s">
        <v>75</v>
      </c>
      <c r="BA8" s="77"/>
      <c r="BB8" s="75"/>
      <c r="BC8" s="75" t="s">
        <v>122</v>
      </c>
      <c r="BD8" s="75" t="s">
        <v>132</v>
      </c>
      <c r="BE8" s="75" t="s">
        <v>124</v>
      </c>
      <c r="BF8" s="75" t="s">
        <v>66</v>
      </c>
      <c r="BG8" s="75" t="s">
        <v>134</v>
      </c>
      <c r="BH8" s="75" t="s">
        <v>125</v>
      </c>
      <c r="BI8" s="75"/>
      <c r="BJ8" s="75" t="s">
        <v>188</v>
      </c>
      <c r="BK8" s="75" t="s">
        <v>120</v>
      </c>
      <c r="BL8" s="76" t="s">
        <v>186</v>
      </c>
      <c r="BM8" s="75" t="s">
        <v>105</v>
      </c>
      <c r="BN8" s="75" t="s">
        <v>22</v>
      </c>
      <c r="BO8" s="75" t="s">
        <v>75</v>
      </c>
      <c r="BP8" s="77"/>
      <c r="BQ8" s="75"/>
      <c r="BR8" s="75" t="s">
        <v>122</v>
      </c>
      <c r="BS8" s="75" t="s">
        <v>132</v>
      </c>
      <c r="BT8" s="75" t="s">
        <v>124</v>
      </c>
      <c r="BU8" s="75" t="s">
        <v>66</v>
      </c>
      <c r="BV8" s="75" t="s">
        <v>134</v>
      </c>
      <c r="BW8" s="75" t="s">
        <v>125</v>
      </c>
      <c r="BX8" s="75"/>
      <c r="BY8" s="75"/>
      <c r="BZ8" s="75" t="s">
        <v>120</v>
      </c>
      <c r="CA8" s="76" t="s">
        <v>186</v>
      </c>
      <c r="CB8" s="75" t="s">
        <v>105</v>
      </c>
      <c r="CC8" s="75" t="s">
        <v>22</v>
      </c>
      <c r="CD8" s="75" t="s">
        <v>75</v>
      </c>
      <c r="CE8" s="77"/>
      <c r="CF8" s="75"/>
      <c r="CG8" s="75" t="s">
        <v>122</v>
      </c>
      <c r="CH8" s="75" t="s">
        <v>132</v>
      </c>
      <c r="CI8" s="75" t="s">
        <v>124</v>
      </c>
      <c r="CJ8" s="75" t="s">
        <v>66</v>
      </c>
      <c r="CK8" s="75" t="s">
        <v>134</v>
      </c>
      <c r="CL8" s="75" t="s">
        <v>125</v>
      </c>
      <c r="CM8" s="75"/>
      <c r="CN8" s="75" t="s">
        <v>189</v>
      </c>
      <c r="CO8" s="75" t="s">
        <v>190</v>
      </c>
      <c r="CP8" s="76">
        <v>9</v>
      </c>
      <c r="CQ8" s="75" t="s">
        <v>105</v>
      </c>
      <c r="CR8" s="75" t="s">
        <v>22</v>
      </c>
      <c r="CS8" s="75" t="s">
        <v>75</v>
      </c>
      <c r="CT8" s="77"/>
      <c r="CU8" s="75"/>
      <c r="CV8" s="75" t="s">
        <v>122</v>
      </c>
      <c r="CW8" s="75" t="s">
        <v>132</v>
      </c>
      <c r="CX8" s="75" t="s">
        <v>124</v>
      </c>
      <c r="CY8" s="75" t="s">
        <v>66</v>
      </c>
      <c r="CZ8" s="75" t="s">
        <v>134</v>
      </c>
      <c r="DA8" s="75" t="s">
        <v>125</v>
      </c>
      <c r="DC8" s="75" t="s">
        <v>189</v>
      </c>
      <c r="DD8" s="75" t="s">
        <v>190</v>
      </c>
      <c r="DE8" s="76">
        <v>9</v>
      </c>
      <c r="DF8" s="75" t="s">
        <v>105</v>
      </c>
      <c r="DG8" s="75" t="s">
        <v>22</v>
      </c>
      <c r="DH8" s="75" t="s">
        <v>75</v>
      </c>
      <c r="DI8" s="77"/>
      <c r="DJ8" s="75"/>
      <c r="DK8" s="75" t="s">
        <v>122</v>
      </c>
      <c r="DL8" s="75" t="s">
        <v>132</v>
      </c>
      <c r="DM8" s="75" t="s">
        <v>124</v>
      </c>
      <c r="DN8" s="75" t="s">
        <v>66</v>
      </c>
      <c r="DO8" s="75" t="s">
        <v>134</v>
      </c>
      <c r="DP8" s="75" t="s">
        <v>125</v>
      </c>
    </row>
    <row r="9" spans="1:120" x14ac:dyDescent="0.3">
      <c r="A9" s="26"/>
      <c r="B9" s="4" t="s">
        <v>191</v>
      </c>
      <c r="C9" s="4" t="s">
        <v>192</v>
      </c>
      <c r="D9" s="63" t="s">
        <v>138</v>
      </c>
      <c r="E9" s="4" t="s">
        <v>193</v>
      </c>
      <c r="F9" s="4" t="s">
        <v>18</v>
      </c>
      <c r="G9" s="4" t="s">
        <v>75</v>
      </c>
      <c r="H9" s="3"/>
      <c r="I9" s="4"/>
      <c r="J9" s="4" t="s">
        <v>110</v>
      </c>
      <c r="K9" s="4" t="s">
        <v>111</v>
      </c>
      <c r="L9" s="4" t="s">
        <v>112</v>
      </c>
      <c r="M9" s="4" t="s">
        <v>113</v>
      </c>
      <c r="N9" s="4" t="s">
        <v>113</v>
      </c>
      <c r="O9" s="4" t="s">
        <v>114</v>
      </c>
      <c r="P9" s="4"/>
      <c r="Q9" s="4" t="s">
        <v>194</v>
      </c>
      <c r="R9" s="4" t="s">
        <v>192</v>
      </c>
      <c r="S9" s="63" t="s">
        <v>138</v>
      </c>
      <c r="T9" s="4" t="s">
        <v>193</v>
      </c>
      <c r="U9" s="4" t="s">
        <v>18</v>
      </c>
      <c r="V9" s="4" t="s">
        <v>75</v>
      </c>
      <c r="W9" s="3"/>
      <c r="X9" s="4"/>
      <c r="Y9" s="4" t="s">
        <v>110</v>
      </c>
      <c r="Z9" s="4" t="s">
        <v>111</v>
      </c>
      <c r="AA9" s="4" t="s">
        <v>112</v>
      </c>
      <c r="AB9" s="4" t="s">
        <v>113</v>
      </c>
      <c r="AC9" s="4" t="s">
        <v>113</v>
      </c>
      <c r="AD9" s="4" t="s">
        <v>114</v>
      </c>
      <c r="AE9" s="4"/>
      <c r="AF9" s="4" t="s">
        <v>195</v>
      </c>
      <c r="AG9" s="4" t="s">
        <v>196</v>
      </c>
      <c r="AH9" s="63" t="s">
        <v>138</v>
      </c>
      <c r="AI9" s="4" t="s">
        <v>193</v>
      </c>
      <c r="AJ9" s="4" t="s">
        <v>18</v>
      </c>
      <c r="AK9" s="4" t="s">
        <v>75</v>
      </c>
      <c r="AL9" s="3"/>
      <c r="AM9" s="4"/>
      <c r="AN9" s="4" t="s">
        <v>110</v>
      </c>
      <c r="AO9" s="4" t="s">
        <v>111</v>
      </c>
      <c r="AP9" s="4" t="s">
        <v>112</v>
      </c>
      <c r="AQ9" s="4" t="s">
        <v>113</v>
      </c>
      <c r="AR9" s="4" t="s">
        <v>113</v>
      </c>
      <c r="AS9" s="4" t="s">
        <v>114</v>
      </c>
      <c r="AT9" s="4"/>
      <c r="AU9" s="4" t="s">
        <v>197</v>
      </c>
      <c r="AV9" s="4" t="s">
        <v>192</v>
      </c>
      <c r="AW9" s="63" t="s">
        <v>138</v>
      </c>
      <c r="AX9" s="4" t="s">
        <v>193</v>
      </c>
      <c r="AY9" s="4" t="s">
        <v>18</v>
      </c>
      <c r="AZ9" s="4" t="s">
        <v>75</v>
      </c>
      <c r="BA9" s="3"/>
      <c r="BB9" s="4"/>
      <c r="BC9" s="4" t="s">
        <v>110</v>
      </c>
      <c r="BD9" s="4" t="s">
        <v>111</v>
      </c>
      <c r="BE9" s="4" t="s">
        <v>112</v>
      </c>
      <c r="BF9" s="4" t="s">
        <v>113</v>
      </c>
      <c r="BG9" s="4" t="s">
        <v>113</v>
      </c>
      <c r="BH9" s="4" t="s">
        <v>114</v>
      </c>
      <c r="BI9" s="4"/>
      <c r="BJ9" s="4"/>
      <c r="BK9" s="4" t="s">
        <v>192</v>
      </c>
      <c r="BL9" s="63" t="s">
        <v>138</v>
      </c>
      <c r="BM9" s="4" t="s">
        <v>193</v>
      </c>
      <c r="BN9" s="4" t="s">
        <v>18</v>
      </c>
      <c r="BO9" s="4" t="s">
        <v>75</v>
      </c>
      <c r="BP9" s="3"/>
      <c r="BQ9" s="4"/>
      <c r="BR9" s="4" t="s">
        <v>110</v>
      </c>
      <c r="BS9" s="4" t="s">
        <v>111</v>
      </c>
      <c r="BT9" s="4" t="s">
        <v>112</v>
      </c>
      <c r="BU9" s="4" t="s">
        <v>113</v>
      </c>
      <c r="BV9" s="4" t="s">
        <v>113</v>
      </c>
      <c r="BW9" s="4" t="s">
        <v>114</v>
      </c>
      <c r="BX9" s="4"/>
      <c r="BY9" s="4"/>
      <c r="BZ9" s="4" t="s">
        <v>192</v>
      </c>
      <c r="CA9" s="63" t="s">
        <v>138</v>
      </c>
      <c r="CB9" s="4" t="s">
        <v>193</v>
      </c>
      <c r="CC9" s="4" t="s">
        <v>18</v>
      </c>
      <c r="CD9" s="4" t="s">
        <v>75</v>
      </c>
      <c r="CE9" s="3"/>
      <c r="CF9" s="4"/>
      <c r="CG9" s="4" t="s">
        <v>110</v>
      </c>
      <c r="CH9" s="4" t="s">
        <v>111</v>
      </c>
      <c r="CI9" s="4" t="s">
        <v>112</v>
      </c>
      <c r="CJ9" s="4" t="s">
        <v>113</v>
      </c>
      <c r="CK9" s="4" t="s">
        <v>113</v>
      </c>
      <c r="CL9" s="4" t="s">
        <v>114</v>
      </c>
      <c r="CM9" s="4"/>
      <c r="CN9" s="4" t="s">
        <v>198</v>
      </c>
      <c r="CO9" s="4" t="s">
        <v>199</v>
      </c>
      <c r="CP9" s="63" t="s">
        <v>200</v>
      </c>
      <c r="CQ9" s="4" t="s">
        <v>193</v>
      </c>
      <c r="CR9" s="4" t="s">
        <v>18</v>
      </c>
      <c r="CS9" s="4" t="s">
        <v>75</v>
      </c>
      <c r="CT9" s="3"/>
      <c r="CU9" s="4"/>
      <c r="CV9" s="4" t="s">
        <v>110</v>
      </c>
      <c r="CW9" s="4" t="s">
        <v>111</v>
      </c>
      <c r="CX9" s="4" t="s">
        <v>112</v>
      </c>
      <c r="CY9" s="4" t="s">
        <v>113</v>
      </c>
      <c r="CZ9" s="4" t="s">
        <v>113</v>
      </c>
      <c r="DA9" s="4" t="s">
        <v>114</v>
      </c>
      <c r="DC9" s="4" t="s">
        <v>198</v>
      </c>
      <c r="DD9" s="4" t="s">
        <v>199</v>
      </c>
      <c r="DE9" s="63" t="s">
        <v>200</v>
      </c>
      <c r="DF9" s="4" t="s">
        <v>193</v>
      </c>
      <c r="DG9" s="4" t="s">
        <v>18</v>
      </c>
      <c r="DH9" s="4" t="s">
        <v>75</v>
      </c>
      <c r="DI9" s="3"/>
      <c r="DJ9" s="4"/>
      <c r="DK9" s="4" t="s">
        <v>110</v>
      </c>
      <c r="DL9" s="4" t="s">
        <v>111</v>
      </c>
      <c r="DM9" s="4" t="s">
        <v>112</v>
      </c>
      <c r="DN9" s="4" t="s">
        <v>113</v>
      </c>
      <c r="DO9" s="4" t="s">
        <v>113</v>
      </c>
      <c r="DP9" s="4" t="s">
        <v>114</v>
      </c>
    </row>
    <row r="10" spans="1:120" x14ac:dyDescent="0.3">
      <c r="A10" s="26"/>
      <c r="B10" s="4"/>
      <c r="C10" s="4"/>
      <c r="D10" s="63"/>
      <c r="E10" s="4"/>
      <c r="F10" s="4"/>
      <c r="G10" s="4"/>
      <c r="H10" s="3"/>
      <c r="I10" s="4"/>
      <c r="J10" s="4"/>
      <c r="K10" s="4"/>
      <c r="L10" s="4"/>
      <c r="M10" s="4"/>
      <c r="N10" s="4"/>
      <c r="O10" s="4"/>
      <c r="P10" s="4"/>
      <c r="Q10" s="4"/>
      <c r="R10" s="4"/>
      <c r="S10" s="63"/>
      <c r="T10" s="4"/>
      <c r="U10" s="4"/>
      <c r="V10" s="4"/>
      <c r="W10" s="3"/>
      <c r="X10" s="4"/>
      <c r="Y10" s="4"/>
      <c r="Z10" s="4"/>
      <c r="AA10" s="4"/>
      <c r="AB10" s="4"/>
      <c r="AC10" s="4"/>
      <c r="AD10" s="4"/>
      <c r="AE10" s="4"/>
      <c r="AF10" s="4"/>
      <c r="AG10" s="4"/>
      <c r="AH10" s="63"/>
      <c r="AI10" s="4"/>
      <c r="AJ10" s="4"/>
      <c r="AK10" s="4"/>
      <c r="AL10" s="3"/>
      <c r="AM10" s="4"/>
      <c r="AN10" s="4"/>
      <c r="AO10" s="4"/>
      <c r="AP10" s="4"/>
      <c r="AQ10" s="4"/>
      <c r="AR10" s="4"/>
      <c r="AS10" s="4"/>
      <c r="AT10" s="4"/>
      <c r="AU10" s="4"/>
      <c r="AV10" s="4"/>
      <c r="AW10" s="63"/>
      <c r="AX10" s="4"/>
      <c r="AY10" s="4"/>
      <c r="AZ10" s="4"/>
      <c r="BA10" s="3"/>
      <c r="BB10" s="4"/>
      <c r="BC10" s="4"/>
      <c r="BD10" s="4"/>
      <c r="BE10" s="4"/>
      <c r="BF10" s="4"/>
      <c r="BG10" s="4"/>
      <c r="BH10" s="4"/>
      <c r="BI10" s="4"/>
      <c r="BJ10" s="4"/>
      <c r="BK10" s="4"/>
      <c r="BL10" s="63"/>
      <c r="BM10" s="4"/>
      <c r="BN10" s="4"/>
      <c r="BO10" s="4"/>
      <c r="BP10" s="3"/>
      <c r="BQ10" s="4"/>
      <c r="BR10" s="4"/>
      <c r="BS10" s="4"/>
      <c r="BT10" s="4"/>
      <c r="BU10" s="4"/>
      <c r="BV10" s="4"/>
      <c r="BW10" s="4"/>
      <c r="BX10" s="4"/>
      <c r="BY10" s="4"/>
      <c r="BZ10" s="4"/>
      <c r="CA10" s="63"/>
      <c r="CB10" s="4"/>
      <c r="CC10" s="4"/>
      <c r="CD10" s="4"/>
      <c r="CE10" s="3"/>
      <c r="CF10" s="4"/>
      <c r="CG10" s="4"/>
      <c r="CH10" s="4"/>
      <c r="CI10" s="4"/>
      <c r="CJ10" s="4"/>
      <c r="CK10" s="4"/>
      <c r="CL10" s="4"/>
      <c r="CM10" s="4"/>
      <c r="CN10" s="4"/>
      <c r="CO10" s="4"/>
      <c r="CP10" s="63"/>
      <c r="CQ10" s="4"/>
      <c r="CR10" s="4"/>
      <c r="CS10" s="4"/>
      <c r="CT10" s="3"/>
      <c r="CU10" s="4"/>
      <c r="CV10" s="4"/>
      <c r="CW10" s="4"/>
      <c r="CX10" s="4"/>
      <c r="CY10" s="4"/>
      <c r="CZ10" s="4"/>
      <c r="DA10" s="4"/>
      <c r="DC10" s="4"/>
      <c r="DD10" s="4"/>
      <c r="DE10" s="63"/>
      <c r="DF10" s="4"/>
      <c r="DG10" s="4"/>
      <c r="DH10" s="4"/>
      <c r="DI10" s="3"/>
      <c r="DJ10" s="4"/>
      <c r="DK10" s="4"/>
      <c r="DL10" s="4"/>
      <c r="DM10" s="4"/>
      <c r="DN10" s="4"/>
      <c r="DO10" s="4"/>
      <c r="DP10" s="4"/>
    </row>
    <row r="11" spans="1:120" x14ac:dyDescent="0.3">
      <c r="A11" s="17" t="s">
        <v>201</v>
      </c>
      <c r="B11" s="17"/>
      <c r="C11" s="17"/>
      <c r="D11" s="64"/>
      <c r="E11" s="17"/>
      <c r="F11" s="17"/>
      <c r="G11" s="17"/>
      <c r="H11" s="17"/>
      <c r="I11" s="17"/>
      <c r="J11" s="17"/>
      <c r="K11" s="17"/>
      <c r="L11" s="17"/>
      <c r="M11" s="17"/>
      <c r="N11" s="17"/>
      <c r="O11" s="17"/>
      <c r="P11" s="53"/>
      <c r="Q11" s="17" t="s">
        <v>201</v>
      </c>
      <c r="R11" s="17"/>
      <c r="S11" s="64"/>
      <c r="T11" s="17"/>
      <c r="U11" s="17"/>
      <c r="V11" s="17"/>
      <c r="W11" s="17"/>
      <c r="X11" s="17"/>
      <c r="Y11" s="17"/>
      <c r="Z11" s="17"/>
      <c r="AA11" s="17"/>
      <c r="AB11" s="17"/>
      <c r="AC11" s="17"/>
      <c r="AD11" s="17"/>
      <c r="AE11" s="53"/>
      <c r="AF11" s="18" t="s">
        <v>201</v>
      </c>
      <c r="AG11" s="17"/>
      <c r="AH11" s="64"/>
      <c r="AI11" s="17"/>
      <c r="AJ11" s="17"/>
      <c r="AK11" s="17"/>
      <c r="AL11" s="17"/>
      <c r="AM11" s="17"/>
      <c r="AN11" s="17"/>
      <c r="AO11" s="17"/>
      <c r="AP11" s="17"/>
      <c r="AQ11" s="17"/>
      <c r="AR11" s="17"/>
      <c r="AS11" s="17"/>
      <c r="AT11" s="53"/>
      <c r="AU11" s="18" t="s">
        <v>201</v>
      </c>
      <c r="AV11" s="17"/>
      <c r="AW11" s="64"/>
      <c r="AX11" s="17"/>
      <c r="AY11" s="17"/>
      <c r="AZ11" s="17"/>
      <c r="BA11" s="17"/>
      <c r="BB11" s="17"/>
      <c r="BC11" s="17"/>
      <c r="BD11" s="17"/>
      <c r="BE11" s="17"/>
      <c r="BF11" s="17"/>
      <c r="BG11" s="17"/>
      <c r="BH11" s="17"/>
      <c r="BI11" s="53"/>
      <c r="BJ11" s="18" t="s">
        <v>201</v>
      </c>
      <c r="BK11" s="17"/>
      <c r="BL11" s="64"/>
      <c r="BM11" s="17"/>
      <c r="BN11" s="17"/>
      <c r="BO11" s="17"/>
      <c r="BP11" s="17"/>
      <c r="BQ11" s="17"/>
      <c r="BR11" s="17"/>
      <c r="BS11" s="17"/>
      <c r="BT11" s="17"/>
      <c r="BU11" s="17"/>
      <c r="BV11" s="17"/>
      <c r="BW11" s="17"/>
      <c r="BX11" s="53"/>
      <c r="BY11" s="18" t="s">
        <v>201</v>
      </c>
      <c r="BZ11" s="17"/>
      <c r="CA11" s="64"/>
      <c r="CB11" s="17"/>
      <c r="CC11" s="17"/>
      <c r="CD11" s="17"/>
      <c r="CE11" s="17"/>
      <c r="CF11" s="17"/>
      <c r="CG11" s="17"/>
      <c r="CH11" s="17"/>
      <c r="CI11" s="17"/>
      <c r="CJ11" s="17"/>
      <c r="CK11" s="17"/>
      <c r="CL11" s="17"/>
      <c r="CM11" s="53"/>
      <c r="CN11" s="18" t="s">
        <v>201</v>
      </c>
      <c r="CO11" s="17"/>
      <c r="CP11" s="64"/>
      <c r="CQ11" s="17"/>
      <c r="CR11" s="17"/>
      <c r="CS11" s="17"/>
      <c r="CT11" s="17"/>
      <c r="CU11" s="17"/>
      <c r="CV11" s="17"/>
      <c r="CW11" s="17"/>
      <c r="CX11" s="17"/>
      <c r="CY11" s="17"/>
      <c r="CZ11" s="17"/>
      <c r="DA11" s="17"/>
      <c r="DC11" s="18" t="s">
        <v>201</v>
      </c>
      <c r="DD11" s="17"/>
      <c r="DE11" s="64"/>
      <c r="DF11" s="17"/>
      <c r="DG11" s="17"/>
      <c r="DH11" s="17"/>
      <c r="DI11" s="17"/>
      <c r="DJ11" s="17"/>
      <c r="DK11" s="17"/>
      <c r="DL11" s="17"/>
      <c r="DM11" s="17"/>
      <c r="DN11" s="17"/>
      <c r="DO11" s="17"/>
      <c r="DP11" s="17"/>
    </row>
    <row r="12" spans="1:120" x14ac:dyDescent="0.3">
      <c r="A12" s="26"/>
      <c r="B12" s="4" t="s">
        <v>191</v>
      </c>
      <c r="C12" s="4"/>
      <c r="D12" s="63">
        <v>9</v>
      </c>
      <c r="E12" s="4" t="s">
        <v>193</v>
      </c>
      <c r="F12" s="4" t="s">
        <v>18</v>
      </c>
      <c r="G12" s="4"/>
      <c r="H12" s="3"/>
      <c r="I12" s="3"/>
      <c r="J12" s="4" t="s">
        <v>110</v>
      </c>
      <c r="K12" s="4" t="s">
        <v>111</v>
      </c>
      <c r="L12" s="4" t="s">
        <v>112</v>
      </c>
      <c r="M12" s="4" t="s">
        <v>113</v>
      </c>
      <c r="N12" s="4" t="s">
        <v>113</v>
      </c>
      <c r="O12" s="4" t="s">
        <v>114</v>
      </c>
      <c r="P12" s="4"/>
      <c r="Q12" s="4" t="s">
        <v>202</v>
      </c>
      <c r="R12" s="4"/>
      <c r="S12" s="63">
        <v>9</v>
      </c>
      <c r="T12" s="4" t="s">
        <v>193</v>
      </c>
      <c r="U12" s="4" t="s">
        <v>18</v>
      </c>
      <c r="V12" s="4"/>
      <c r="W12" s="3"/>
      <c r="X12" s="3"/>
      <c r="Y12" s="4" t="s">
        <v>110</v>
      </c>
      <c r="Z12" s="4" t="s">
        <v>111</v>
      </c>
      <c r="AA12" s="4" t="s">
        <v>112</v>
      </c>
      <c r="AB12" s="4" t="s">
        <v>113</v>
      </c>
      <c r="AC12" s="4" t="s">
        <v>113</v>
      </c>
      <c r="AD12" s="4" t="s">
        <v>114</v>
      </c>
      <c r="AE12" s="4"/>
      <c r="AF12" s="4" t="s">
        <v>203</v>
      </c>
      <c r="AG12" s="4" t="s">
        <v>204</v>
      </c>
      <c r="AH12" s="63">
        <v>9</v>
      </c>
      <c r="AI12" s="4" t="s">
        <v>193</v>
      </c>
      <c r="AJ12" s="4" t="s">
        <v>18</v>
      </c>
      <c r="AK12" s="4"/>
      <c r="AL12" s="3"/>
      <c r="AM12" s="3"/>
      <c r="AN12" s="4" t="s">
        <v>110</v>
      </c>
      <c r="AO12" s="4" t="s">
        <v>111</v>
      </c>
      <c r="AP12" s="4" t="s">
        <v>112</v>
      </c>
      <c r="AQ12" s="4" t="s">
        <v>113</v>
      </c>
      <c r="AR12" s="4" t="s">
        <v>113</v>
      </c>
      <c r="AS12" s="4" t="s">
        <v>114</v>
      </c>
      <c r="AT12" s="4"/>
      <c r="AU12" s="4" t="s">
        <v>205</v>
      </c>
      <c r="AV12" s="4"/>
      <c r="AW12" s="63">
        <v>9</v>
      </c>
      <c r="AX12" s="4" t="s">
        <v>193</v>
      </c>
      <c r="AY12" s="4" t="s">
        <v>18</v>
      </c>
      <c r="AZ12" s="4"/>
      <c r="BA12" s="3"/>
      <c r="BB12" s="3"/>
      <c r="BC12" s="4" t="s">
        <v>110</v>
      </c>
      <c r="BD12" s="4" t="s">
        <v>111</v>
      </c>
      <c r="BE12" s="4" t="s">
        <v>112</v>
      </c>
      <c r="BF12" s="4" t="s">
        <v>113</v>
      </c>
      <c r="BG12" s="4" t="s">
        <v>113</v>
      </c>
      <c r="BH12" s="4" t="s">
        <v>114</v>
      </c>
      <c r="BI12" s="4"/>
      <c r="BJ12" s="4" t="s">
        <v>206</v>
      </c>
      <c r="BK12" s="4"/>
      <c r="BL12" s="63">
        <v>9</v>
      </c>
      <c r="BM12" s="4" t="s">
        <v>193</v>
      </c>
      <c r="BN12" s="4" t="s">
        <v>18</v>
      </c>
      <c r="BO12" s="4"/>
      <c r="BP12" s="3"/>
      <c r="BQ12" s="3"/>
      <c r="BR12" s="4" t="s">
        <v>110</v>
      </c>
      <c r="BS12" s="4" t="s">
        <v>111</v>
      </c>
      <c r="BT12" s="4" t="s">
        <v>112</v>
      </c>
      <c r="BU12" s="4" t="s">
        <v>113</v>
      </c>
      <c r="BV12" s="4" t="s">
        <v>113</v>
      </c>
      <c r="BW12" s="4" t="s">
        <v>114</v>
      </c>
      <c r="BX12" s="4"/>
      <c r="BY12" s="4"/>
      <c r="BZ12" s="4"/>
      <c r="CA12" s="63">
        <v>9</v>
      </c>
      <c r="CB12" s="4" t="s">
        <v>193</v>
      </c>
      <c r="CC12" s="4" t="s">
        <v>18</v>
      </c>
      <c r="CD12" s="4"/>
      <c r="CE12" s="3"/>
      <c r="CF12" s="3"/>
      <c r="CG12" s="4" t="s">
        <v>110</v>
      </c>
      <c r="CH12" s="4" t="s">
        <v>111</v>
      </c>
      <c r="CI12" s="4" t="s">
        <v>112</v>
      </c>
      <c r="CJ12" s="4" t="s">
        <v>113</v>
      </c>
      <c r="CK12" s="4" t="s">
        <v>113</v>
      </c>
      <c r="CL12" s="4" t="s">
        <v>114</v>
      </c>
      <c r="CM12" s="4"/>
      <c r="CN12" s="4"/>
      <c r="CO12" s="4"/>
      <c r="CP12" s="63">
        <v>9</v>
      </c>
      <c r="CQ12" s="4" t="s">
        <v>193</v>
      </c>
      <c r="CR12" s="4" t="s">
        <v>18</v>
      </c>
      <c r="CS12" s="4"/>
      <c r="CT12" s="3"/>
      <c r="CU12" s="3"/>
      <c r="CV12" s="4" t="s">
        <v>110</v>
      </c>
      <c r="CW12" s="4" t="s">
        <v>111</v>
      </c>
      <c r="CX12" s="4" t="s">
        <v>112</v>
      </c>
      <c r="CY12" s="4" t="s">
        <v>113</v>
      </c>
      <c r="CZ12" s="4" t="s">
        <v>113</v>
      </c>
      <c r="DA12" s="4" t="s">
        <v>114</v>
      </c>
      <c r="DC12" s="4"/>
      <c r="DD12" s="4"/>
      <c r="DE12" s="63">
        <v>9</v>
      </c>
      <c r="DF12" s="4" t="s">
        <v>193</v>
      </c>
      <c r="DG12" s="4" t="s">
        <v>18</v>
      </c>
      <c r="DH12" s="4"/>
      <c r="DI12" s="3"/>
      <c r="DJ12" s="3"/>
      <c r="DK12" s="4" t="s">
        <v>110</v>
      </c>
      <c r="DL12" s="4" t="s">
        <v>111</v>
      </c>
      <c r="DM12" s="4" t="s">
        <v>112</v>
      </c>
      <c r="DN12" s="4" t="s">
        <v>113</v>
      </c>
      <c r="DO12" s="4" t="s">
        <v>113</v>
      </c>
      <c r="DP12" s="4" t="s">
        <v>114</v>
      </c>
    </row>
    <row r="13" spans="1:120" x14ac:dyDescent="0.3">
      <c r="A13" s="26"/>
      <c r="B13" s="4" t="s">
        <v>207</v>
      </c>
      <c r="C13" s="4"/>
      <c r="D13" s="63" t="s">
        <v>208</v>
      </c>
      <c r="E13" s="4" t="s">
        <v>105</v>
      </c>
      <c r="F13" s="4" t="s">
        <v>22</v>
      </c>
      <c r="G13" s="4"/>
      <c r="H13" s="3"/>
      <c r="I13" s="4"/>
      <c r="J13" s="4" t="s">
        <v>122</v>
      </c>
      <c r="K13" s="4" t="s">
        <v>123</v>
      </c>
      <c r="L13" s="4" t="s">
        <v>124</v>
      </c>
      <c r="M13" s="4" t="s">
        <v>66</v>
      </c>
      <c r="N13" s="4" t="s">
        <v>38</v>
      </c>
      <c r="O13" s="4" t="s">
        <v>125</v>
      </c>
      <c r="P13" s="4"/>
      <c r="Q13" s="4" t="s">
        <v>209</v>
      </c>
      <c r="R13" s="4"/>
      <c r="S13" s="63" t="s">
        <v>208</v>
      </c>
      <c r="T13" s="4" t="s">
        <v>105</v>
      </c>
      <c r="U13" s="4" t="s">
        <v>22</v>
      </c>
      <c r="V13" s="4"/>
      <c r="W13" s="3"/>
      <c r="X13" s="4"/>
      <c r="Y13" s="4" t="s">
        <v>122</v>
      </c>
      <c r="Z13" s="4" t="s">
        <v>123</v>
      </c>
      <c r="AA13" s="4" t="s">
        <v>124</v>
      </c>
      <c r="AB13" s="4" t="s">
        <v>66</v>
      </c>
      <c r="AC13" s="4" t="s">
        <v>38</v>
      </c>
      <c r="AD13" s="4" t="s">
        <v>125</v>
      </c>
      <c r="AE13" s="4"/>
      <c r="AF13" s="4" t="s">
        <v>209</v>
      </c>
      <c r="AG13" s="4" t="s">
        <v>210</v>
      </c>
      <c r="AH13" s="63" t="s">
        <v>211</v>
      </c>
      <c r="AI13" s="4" t="s">
        <v>105</v>
      </c>
      <c r="AJ13" s="4" t="s">
        <v>22</v>
      </c>
      <c r="AK13" s="4"/>
      <c r="AL13" s="3"/>
      <c r="AM13" s="4"/>
      <c r="AN13" s="4" t="s">
        <v>122</v>
      </c>
      <c r="AO13" s="4" t="s">
        <v>123</v>
      </c>
      <c r="AP13" s="4" t="s">
        <v>124</v>
      </c>
      <c r="AQ13" s="4" t="s">
        <v>66</v>
      </c>
      <c r="AR13" s="4" t="s">
        <v>38</v>
      </c>
      <c r="AS13" s="4" t="s">
        <v>125</v>
      </c>
      <c r="AT13" s="4"/>
      <c r="AU13" s="4" t="s">
        <v>212</v>
      </c>
      <c r="AV13" s="4"/>
      <c r="AW13" s="63" t="s">
        <v>208</v>
      </c>
      <c r="AX13" s="4" t="s">
        <v>105</v>
      </c>
      <c r="AY13" s="4" t="s">
        <v>22</v>
      </c>
      <c r="AZ13" s="4"/>
      <c r="BA13" s="3"/>
      <c r="BB13" s="4"/>
      <c r="BC13" s="4" t="s">
        <v>122</v>
      </c>
      <c r="BD13" s="4" t="s">
        <v>123</v>
      </c>
      <c r="BE13" s="4" t="s">
        <v>124</v>
      </c>
      <c r="BF13" s="4" t="s">
        <v>66</v>
      </c>
      <c r="BG13" s="4" t="s">
        <v>38</v>
      </c>
      <c r="BH13" s="4" t="s">
        <v>125</v>
      </c>
      <c r="BI13" s="4"/>
      <c r="BJ13" s="4" t="s">
        <v>213</v>
      </c>
      <c r="BK13" s="4"/>
      <c r="BL13" s="63" t="s">
        <v>208</v>
      </c>
      <c r="BM13" s="4" t="s">
        <v>105</v>
      </c>
      <c r="BN13" s="4" t="s">
        <v>22</v>
      </c>
      <c r="BO13" s="4"/>
      <c r="BP13" s="3"/>
      <c r="BQ13" s="4"/>
      <c r="BR13" s="4" t="s">
        <v>122</v>
      </c>
      <c r="BS13" s="4" t="s">
        <v>123</v>
      </c>
      <c r="BT13" s="4" t="s">
        <v>124</v>
      </c>
      <c r="BU13" s="4" t="s">
        <v>66</v>
      </c>
      <c r="BV13" s="4" t="s">
        <v>38</v>
      </c>
      <c r="BW13" s="4" t="s">
        <v>125</v>
      </c>
      <c r="BX13" s="4"/>
      <c r="BY13" s="4"/>
      <c r="BZ13" s="4"/>
      <c r="CA13" s="63" t="s">
        <v>208</v>
      </c>
      <c r="CB13" s="4" t="s">
        <v>105</v>
      </c>
      <c r="CC13" s="4" t="s">
        <v>22</v>
      </c>
      <c r="CD13" s="4"/>
      <c r="CE13" s="3"/>
      <c r="CF13" s="4"/>
      <c r="CG13" s="4" t="s">
        <v>122</v>
      </c>
      <c r="CH13" s="4" t="s">
        <v>123</v>
      </c>
      <c r="CI13" s="4" t="s">
        <v>124</v>
      </c>
      <c r="CJ13" s="4" t="s">
        <v>66</v>
      </c>
      <c r="CK13" s="4" t="s">
        <v>38</v>
      </c>
      <c r="CL13" s="4" t="s">
        <v>125</v>
      </c>
      <c r="CM13" s="4"/>
      <c r="CN13" s="4"/>
      <c r="CO13" s="4"/>
      <c r="CP13" s="63" t="s">
        <v>208</v>
      </c>
      <c r="CQ13" s="4" t="s">
        <v>105</v>
      </c>
      <c r="CR13" s="4" t="s">
        <v>22</v>
      </c>
      <c r="CS13" s="4"/>
      <c r="CT13" s="3"/>
      <c r="CU13" s="4"/>
      <c r="CV13" s="4" t="s">
        <v>122</v>
      </c>
      <c r="CW13" s="4" t="s">
        <v>123</v>
      </c>
      <c r="CX13" s="4" t="s">
        <v>124</v>
      </c>
      <c r="CY13" s="4" t="s">
        <v>66</v>
      </c>
      <c r="CZ13" s="4" t="s">
        <v>38</v>
      </c>
      <c r="DA13" s="4" t="s">
        <v>125</v>
      </c>
      <c r="DC13" s="4"/>
      <c r="DD13" s="4"/>
      <c r="DE13" s="63" t="s">
        <v>208</v>
      </c>
      <c r="DF13" s="4" t="s">
        <v>105</v>
      </c>
      <c r="DG13" s="4" t="s">
        <v>22</v>
      </c>
      <c r="DH13" s="4"/>
      <c r="DI13" s="3"/>
      <c r="DJ13" s="4"/>
      <c r="DK13" s="4" t="s">
        <v>122</v>
      </c>
      <c r="DL13" s="4" t="s">
        <v>123</v>
      </c>
      <c r="DM13" s="4" t="s">
        <v>124</v>
      </c>
      <c r="DN13" s="4" t="s">
        <v>66</v>
      </c>
      <c r="DO13" s="4" t="s">
        <v>38</v>
      </c>
      <c r="DP13" s="4" t="s">
        <v>125</v>
      </c>
    </row>
    <row r="14" spans="1:120" x14ac:dyDescent="0.3">
      <c r="A14" s="26"/>
      <c r="B14" s="4" t="s">
        <v>214</v>
      </c>
      <c r="C14" s="4"/>
      <c r="D14" s="63"/>
      <c r="E14" s="4" t="s">
        <v>105</v>
      </c>
      <c r="F14" s="4" t="s">
        <v>22</v>
      </c>
      <c r="G14" s="4"/>
      <c r="H14" s="3"/>
      <c r="I14" s="4"/>
      <c r="J14" s="4" t="s">
        <v>131</v>
      </c>
      <c r="K14" s="4" t="s">
        <v>132</v>
      </c>
      <c r="L14" s="4" t="s">
        <v>133</v>
      </c>
      <c r="M14" s="4" t="s">
        <v>66</v>
      </c>
      <c r="N14" s="4" t="s">
        <v>134</v>
      </c>
      <c r="O14" s="4" t="s">
        <v>135</v>
      </c>
      <c r="P14" s="4"/>
      <c r="Q14" s="4" t="s">
        <v>179</v>
      </c>
      <c r="R14" s="4"/>
      <c r="S14" s="63"/>
      <c r="T14" s="4" t="s">
        <v>105</v>
      </c>
      <c r="U14" s="4" t="s">
        <v>22</v>
      </c>
      <c r="V14" s="4"/>
      <c r="W14" s="3"/>
      <c r="X14" s="4"/>
      <c r="Y14" s="4" t="s">
        <v>131</v>
      </c>
      <c r="Z14" s="4" t="s">
        <v>132</v>
      </c>
      <c r="AA14" s="4" t="s">
        <v>133</v>
      </c>
      <c r="AB14" s="4" t="s">
        <v>66</v>
      </c>
      <c r="AC14" s="4" t="s">
        <v>134</v>
      </c>
      <c r="AD14" s="4" t="s">
        <v>135</v>
      </c>
      <c r="AE14" s="4"/>
      <c r="AF14" s="4"/>
      <c r="AG14" s="4"/>
      <c r="AH14" s="63"/>
      <c r="AI14" s="4" t="s">
        <v>105</v>
      </c>
      <c r="AJ14" s="4" t="s">
        <v>22</v>
      </c>
      <c r="AK14" s="4"/>
      <c r="AL14" s="3"/>
      <c r="AM14" s="4"/>
      <c r="AN14" s="4" t="s">
        <v>131</v>
      </c>
      <c r="AO14" s="4" t="s">
        <v>132</v>
      </c>
      <c r="AP14" s="4" t="s">
        <v>133</v>
      </c>
      <c r="AQ14" s="4" t="s">
        <v>66</v>
      </c>
      <c r="AR14" s="4" t="s">
        <v>134</v>
      </c>
      <c r="AS14" s="4" t="s">
        <v>135</v>
      </c>
      <c r="AT14" s="4"/>
      <c r="AU14" s="4"/>
      <c r="AV14" s="4"/>
      <c r="AW14" s="63"/>
      <c r="AX14" s="4" t="s">
        <v>105</v>
      </c>
      <c r="AY14" s="4" t="s">
        <v>22</v>
      </c>
      <c r="AZ14" s="4"/>
      <c r="BA14" s="3"/>
      <c r="BB14" s="4"/>
      <c r="BC14" s="4" t="s">
        <v>131</v>
      </c>
      <c r="BD14" s="4" t="s">
        <v>132</v>
      </c>
      <c r="BE14" s="4" t="s">
        <v>133</v>
      </c>
      <c r="BF14" s="4" t="s">
        <v>66</v>
      </c>
      <c r="BG14" s="4" t="s">
        <v>134</v>
      </c>
      <c r="BH14" s="4" t="s">
        <v>135</v>
      </c>
      <c r="BI14" s="4"/>
      <c r="BJ14" s="4"/>
      <c r="BK14" s="4"/>
      <c r="BL14" s="63"/>
      <c r="BM14" s="4" t="s">
        <v>105</v>
      </c>
      <c r="BN14" s="4" t="s">
        <v>22</v>
      </c>
      <c r="BO14" s="4"/>
      <c r="BP14" s="3"/>
      <c r="BQ14" s="4"/>
      <c r="BR14" s="4" t="s">
        <v>131</v>
      </c>
      <c r="BS14" s="4" t="s">
        <v>132</v>
      </c>
      <c r="BT14" s="4" t="s">
        <v>133</v>
      </c>
      <c r="BU14" s="4" t="s">
        <v>66</v>
      </c>
      <c r="BV14" s="4" t="s">
        <v>134</v>
      </c>
      <c r="BW14" s="4" t="s">
        <v>135</v>
      </c>
      <c r="BX14" s="4"/>
      <c r="BY14" s="4"/>
      <c r="BZ14" s="4"/>
      <c r="CA14" s="63"/>
      <c r="CB14" s="4" t="s">
        <v>105</v>
      </c>
      <c r="CC14" s="4" t="s">
        <v>22</v>
      </c>
      <c r="CD14" s="4"/>
      <c r="CE14" s="3"/>
      <c r="CF14" s="4"/>
      <c r="CG14" s="4" t="s">
        <v>131</v>
      </c>
      <c r="CH14" s="4" t="s">
        <v>132</v>
      </c>
      <c r="CI14" s="4" t="s">
        <v>133</v>
      </c>
      <c r="CJ14" s="4" t="s">
        <v>66</v>
      </c>
      <c r="CK14" s="4" t="s">
        <v>134</v>
      </c>
      <c r="CL14" s="4" t="s">
        <v>135</v>
      </c>
      <c r="CM14" s="4"/>
      <c r="CN14" s="4"/>
      <c r="CO14" s="4"/>
      <c r="CP14" s="63"/>
      <c r="CQ14" s="4" t="s">
        <v>105</v>
      </c>
      <c r="CR14" s="4" t="s">
        <v>22</v>
      </c>
      <c r="CS14" s="4"/>
      <c r="CT14" s="3"/>
      <c r="CU14" s="4"/>
      <c r="CV14" s="4" t="s">
        <v>131</v>
      </c>
      <c r="CW14" s="4" t="s">
        <v>132</v>
      </c>
      <c r="CX14" s="4" t="s">
        <v>133</v>
      </c>
      <c r="CY14" s="4" t="s">
        <v>66</v>
      </c>
      <c r="CZ14" s="4" t="s">
        <v>134</v>
      </c>
      <c r="DA14" s="4" t="s">
        <v>135</v>
      </c>
      <c r="DC14" s="4"/>
      <c r="DD14" s="4"/>
      <c r="DE14" s="63"/>
      <c r="DF14" s="4" t="s">
        <v>105</v>
      </c>
      <c r="DG14" s="4" t="s">
        <v>22</v>
      </c>
      <c r="DH14" s="4"/>
      <c r="DI14" s="3"/>
      <c r="DJ14" s="4"/>
      <c r="DK14" s="4" t="s">
        <v>131</v>
      </c>
      <c r="DL14" s="4" t="s">
        <v>132</v>
      </c>
      <c r="DM14" s="4" t="s">
        <v>133</v>
      </c>
      <c r="DN14" s="4" t="s">
        <v>66</v>
      </c>
      <c r="DO14" s="4" t="s">
        <v>134</v>
      </c>
      <c r="DP14" s="4" t="s">
        <v>135</v>
      </c>
    </row>
    <row r="15" spans="1:120" x14ac:dyDescent="0.3">
      <c r="A15" s="26"/>
      <c r="B15" s="4" t="s">
        <v>176</v>
      </c>
      <c r="C15" s="4"/>
      <c r="D15" s="63"/>
      <c r="E15" s="4" t="s">
        <v>105</v>
      </c>
      <c r="F15" s="4" t="s">
        <v>20</v>
      </c>
      <c r="G15" s="4"/>
      <c r="H15" s="3"/>
      <c r="I15" s="4"/>
      <c r="J15" s="4" t="s">
        <v>122</v>
      </c>
      <c r="K15" s="4" t="s">
        <v>142</v>
      </c>
      <c r="L15" s="4" t="s">
        <v>124</v>
      </c>
      <c r="M15" s="4" t="s">
        <v>75</v>
      </c>
      <c r="N15" s="4" t="s">
        <v>134</v>
      </c>
      <c r="O15" s="4" t="s">
        <v>113</v>
      </c>
      <c r="P15" s="4"/>
      <c r="Q15" s="4"/>
      <c r="R15" s="4"/>
      <c r="S15" s="63"/>
      <c r="T15" s="4" t="s">
        <v>105</v>
      </c>
      <c r="U15" s="4" t="s">
        <v>20</v>
      </c>
      <c r="V15" s="4"/>
      <c r="W15" s="3"/>
      <c r="X15" s="4"/>
      <c r="Y15" s="4" t="s">
        <v>122</v>
      </c>
      <c r="Z15" s="4" t="s">
        <v>142</v>
      </c>
      <c r="AA15" s="4" t="s">
        <v>124</v>
      </c>
      <c r="AB15" s="4" t="s">
        <v>75</v>
      </c>
      <c r="AC15" s="4" t="s">
        <v>134</v>
      </c>
      <c r="AD15" s="4" t="s">
        <v>113</v>
      </c>
      <c r="AE15" s="4"/>
      <c r="AF15" s="4"/>
      <c r="AG15" s="4"/>
      <c r="AH15" s="63"/>
      <c r="AI15" s="4" t="s">
        <v>105</v>
      </c>
      <c r="AJ15" s="4" t="s">
        <v>20</v>
      </c>
      <c r="AK15" s="4"/>
      <c r="AL15" s="3"/>
      <c r="AM15" s="4"/>
      <c r="AN15" s="4" t="s">
        <v>122</v>
      </c>
      <c r="AO15" s="4" t="s">
        <v>142</v>
      </c>
      <c r="AP15" s="4" t="s">
        <v>124</v>
      </c>
      <c r="AQ15" s="4" t="s">
        <v>75</v>
      </c>
      <c r="AR15" s="4" t="s">
        <v>134</v>
      </c>
      <c r="AS15" s="4" t="s">
        <v>113</v>
      </c>
      <c r="AT15" s="4"/>
      <c r="AU15" s="4"/>
      <c r="AV15" s="4"/>
      <c r="AW15" s="63"/>
      <c r="AX15" s="4" t="s">
        <v>105</v>
      </c>
      <c r="AY15" s="4" t="s">
        <v>20</v>
      </c>
      <c r="AZ15" s="4"/>
      <c r="BA15" s="3"/>
      <c r="BB15" s="4"/>
      <c r="BC15" s="4" t="s">
        <v>122</v>
      </c>
      <c r="BD15" s="4" t="s">
        <v>142</v>
      </c>
      <c r="BE15" s="4" t="s">
        <v>124</v>
      </c>
      <c r="BF15" s="4" t="s">
        <v>75</v>
      </c>
      <c r="BG15" s="4" t="s">
        <v>134</v>
      </c>
      <c r="BH15" s="4" t="s">
        <v>113</v>
      </c>
      <c r="BI15" s="4"/>
      <c r="BJ15" s="4"/>
      <c r="BK15" s="4"/>
      <c r="BL15" s="63"/>
      <c r="BM15" s="4" t="s">
        <v>105</v>
      </c>
      <c r="BN15" s="4" t="s">
        <v>20</v>
      </c>
      <c r="BO15" s="4"/>
      <c r="BP15" s="3"/>
      <c r="BQ15" s="4"/>
      <c r="BR15" s="4" t="s">
        <v>122</v>
      </c>
      <c r="BS15" s="4" t="s">
        <v>142</v>
      </c>
      <c r="BT15" s="4" t="s">
        <v>124</v>
      </c>
      <c r="BU15" s="4" t="s">
        <v>75</v>
      </c>
      <c r="BV15" s="4" t="s">
        <v>134</v>
      </c>
      <c r="BW15" s="4" t="s">
        <v>113</v>
      </c>
      <c r="BX15" s="4"/>
      <c r="BY15" s="4"/>
      <c r="BZ15" s="4"/>
      <c r="CA15" s="63"/>
      <c r="CB15" s="4" t="s">
        <v>105</v>
      </c>
      <c r="CC15" s="4" t="s">
        <v>20</v>
      </c>
      <c r="CD15" s="4"/>
      <c r="CE15" s="3"/>
      <c r="CF15" s="4"/>
      <c r="CG15" s="4" t="s">
        <v>122</v>
      </c>
      <c r="CH15" s="4" t="s">
        <v>142</v>
      </c>
      <c r="CI15" s="4" t="s">
        <v>124</v>
      </c>
      <c r="CJ15" s="4" t="s">
        <v>75</v>
      </c>
      <c r="CK15" s="4" t="s">
        <v>134</v>
      </c>
      <c r="CL15" s="4" t="s">
        <v>113</v>
      </c>
      <c r="CM15" s="4"/>
      <c r="CN15" s="4"/>
      <c r="CO15" s="4"/>
      <c r="CP15" s="63"/>
      <c r="CQ15" s="4" t="s">
        <v>105</v>
      </c>
      <c r="CR15" s="4" t="s">
        <v>20</v>
      </c>
      <c r="CS15" s="4"/>
      <c r="CT15" s="3"/>
      <c r="CU15" s="4"/>
      <c r="CV15" s="4" t="s">
        <v>122</v>
      </c>
      <c r="CW15" s="4" t="s">
        <v>142</v>
      </c>
      <c r="CX15" s="4" t="s">
        <v>124</v>
      </c>
      <c r="CY15" s="4" t="s">
        <v>75</v>
      </c>
      <c r="CZ15" s="4" t="s">
        <v>134</v>
      </c>
      <c r="DA15" s="4" t="s">
        <v>113</v>
      </c>
      <c r="DC15" s="4"/>
      <c r="DD15" s="4"/>
      <c r="DE15" s="63"/>
      <c r="DF15" s="4" t="s">
        <v>105</v>
      </c>
      <c r="DG15" s="4" t="s">
        <v>20</v>
      </c>
      <c r="DH15" s="4"/>
      <c r="DI15" s="3"/>
      <c r="DJ15" s="4"/>
      <c r="DK15" s="4" t="s">
        <v>122</v>
      </c>
      <c r="DL15" s="4" t="s">
        <v>142</v>
      </c>
      <c r="DM15" s="4" t="s">
        <v>124</v>
      </c>
      <c r="DN15" s="4" t="s">
        <v>75</v>
      </c>
      <c r="DO15" s="4" t="s">
        <v>134</v>
      </c>
      <c r="DP15" s="4" t="s">
        <v>113</v>
      </c>
    </row>
    <row r="16" spans="1:120" x14ac:dyDescent="0.3">
      <c r="A16" s="26"/>
      <c r="B16" s="4" t="s">
        <v>185</v>
      </c>
      <c r="C16" s="4"/>
      <c r="D16" s="63"/>
      <c r="E16" s="4" t="s">
        <v>105</v>
      </c>
      <c r="F16" s="4" t="s">
        <v>22</v>
      </c>
      <c r="G16" s="4"/>
      <c r="H16" s="3"/>
      <c r="I16" s="3"/>
      <c r="J16" s="4" t="s">
        <v>122</v>
      </c>
      <c r="K16" s="4" t="s">
        <v>132</v>
      </c>
      <c r="L16" s="4" t="s">
        <v>124</v>
      </c>
      <c r="M16" s="4" t="s">
        <v>66</v>
      </c>
      <c r="N16" s="4" t="s">
        <v>134</v>
      </c>
      <c r="O16" s="4" t="s">
        <v>125</v>
      </c>
      <c r="P16" s="4"/>
      <c r="Q16" s="4"/>
      <c r="R16" s="4"/>
      <c r="S16" s="63"/>
      <c r="T16" s="4" t="s">
        <v>105</v>
      </c>
      <c r="U16" s="4" t="s">
        <v>22</v>
      </c>
      <c r="V16" s="4"/>
      <c r="W16" s="3"/>
      <c r="X16" s="3"/>
      <c r="Y16" s="4" t="s">
        <v>122</v>
      </c>
      <c r="Z16" s="4" t="s">
        <v>132</v>
      </c>
      <c r="AA16" s="4" t="s">
        <v>124</v>
      </c>
      <c r="AB16" s="4" t="s">
        <v>66</v>
      </c>
      <c r="AC16" s="4" t="s">
        <v>134</v>
      </c>
      <c r="AD16" s="4" t="s">
        <v>125</v>
      </c>
      <c r="AE16" s="4"/>
      <c r="AF16" s="4"/>
      <c r="AG16" s="4"/>
      <c r="AH16" s="63"/>
      <c r="AI16" s="4" t="s">
        <v>105</v>
      </c>
      <c r="AJ16" s="4" t="s">
        <v>22</v>
      </c>
      <c r="AK16" s="4"/>
      <c r="AL16" s="3"/>
      <c r="AM16" s="3"/>
      <c r="AN16" s="4" t="s">
        <v>122</v>
      </c>
      <c r="AO16" s="4" t="s">
        <v>132</v>
      </c>
      <c r="AP16" s="4" t="s">
        <v>124</v>
      </c>
      <c r="AQ16" s="4" t="s">
        <v>66</v>
      </c>
      <c r="AR16" s="4" t="s">
        <v>134</v>
      </c>
      <c r="AS16" s="4" t="s">
        <v>125</v>
      </c>
      <c r="AT16" s="4"/>
      <c r="AU16" s="4"/>
      <c r="AV16" s="4"/>
      <c r="AW16" s="63"/>
      <c r="AX16" s="4" t="s">
        <v>105</v>
      </c>
      <c r="AY16" s="4" t="s">
        <v>22</v>
      </c>
      <c r="AZ16" s="4"/>
      <c r="BA16" s="3"/>
      <c r="BB16" s="3"/>
      <c r="BC16" s="4" t="s">
        <v>122</v>
      </c>
      <c r="BD16" s="4" t="s">
        <v>132</v>
      </c>
      <c r="BE16" s="4" t="s">
        <v>124</v>
      </c>
      <c r="BF16" s="4" t="s">
        <v>66</v>
      </c>
      <c r="BG16" s="4" t="s">
        <v>134</v>
      </c>
      <c r="BH16" s="4" t="s">
        <v>125</v>
      </c>
      <c r="BI16" s="4"/>
      <c r="BJ16" s="4"/>
      <c r="BK16" s="4"/>
      <c r="BL16" s="63"/>
      <c r="BM16" s="4" t="s">
        <v>105</v>
      </c>
      <c r="BN16" s="4" t="s">
        <v>22</v>
      </c>
      <c r="BO16" s="4"/>
      <c r="BP16" s="3"/>
      <c r="BQ16" s="3"/>
      <c r="BR16" s="4" t="s">
        <v>122</v>
      </c>
      <c r="BS16" s="4" t="s">
        <v>132</v>
      </c>
      <c r="BT16" s="4" t="s">
        <v>124</v>
      </c>
      <c r="BU16" s="4" t="s">
        <v>66</v>
      </c>
      <c r="BV16" s="4" t="s">
        <v>134</v>
      </c>
      <c r="BW16" s="4" t="s">
        <v>125</v>
      </c>
      <c r="BX16" s="4"/>
      <c r="BY16" s="4"/>
      <c r="BZ16" s="4"/>
      <c r="CA16" s="63"/>
      <c r="CB16" s="4" t="s">
        <v>105</v>
      </c>
      <c r="CC16" s="4" t="s">
        <v>22</v>
      </c>
      <c r="CD16" s="4"/>
      <c r="CE16" s="3"/>
      <c r="CF16" s="3"/>
      <c r="CG16" s="4" t="s">
        <v>122</v>
      </c>
      <c r="CH16" s="4" t="s">
        <v>132</v>
      </c>
      <c r="CI16" s="4" t="s">
        <v>124</v>
      </c>
      <c r="CJ16" s="4" t="s">
        <v>66</v>
      </c>
      <c r="CK16" s="4" t="s">
        <v>134</v>
      </c>
      <c r="CL16" s="4" t="s">
        <v>125</v>
      </c>
      <c r="CM16" s="4"/>
      <c r="CN16" s="4"/>
      <c r="CO16" s="4"/>
      <c r="CP16" s="63"/>
      <c r="CQ16" s="4" t="s">
        <v>105</v>
      </c>
      <c r="CR16" s="4" t="s">
        <v>22</v>
      </c>
      <c r="CS16" s="4"/>
      <c r="CT16" s="3"/>
      <c r="CU16" s="3"/>
      <c r="CV16" s="4" t="s">
        <v>122</v>
      </c>
      <c r="CW16" s="4" t="s">
        <v>132</v>
      </c>
      <c r="CX16" s="4" t="s">
        <v>124</v>
      </c>
      <c r="CY16" s="4" t="s">
        <v>66</v>
      </c>
      <c r="CZ16" s="4" t="s">
        <v>134</v>
      </c>
      <c r="DA16" s="4" t="s">
        <v>125</v>
      </c>
      <c r="DC16" s="4"/>
      <c r="DD16" s="4"/>
      <c r="DE16" s="63"/>
      <c r="DF16" s="4" t="s">
        <v>105</v>
      </c>
      <c r="DG16" s="4" t="s">
        <v>22</v>
      </c>
      <c r="DH16" s="4"/>
      <c r="DI16" s="3"/>
      <c r="DJ16" s="3"/>
      <c r="DK16" s="4" t="s">
        <v>122</v>
      </c>
      <c r="DL16" s="4" t="s">
        <v>132</v>
      </c>
      <c r="DM16" s="4" t="s">
        <v>124</v>
      </c>
      <c r="DN16" s="4" t="s">
        <v>66</v>
      </c>
      <c r="DO16" s="4" t="s">
        <v>134</v>
      </c>
      <c r="DP16" s="4" t="s">
        <v>125</v>
      </c>
    </row>
    <row r="17" spans="1:120" x14ac:dyDescent="0.3">
      <c r="A17" s="19" t="s">
        <v>215</v>
      </c>
      <c r="B17" s="19"/>
      <c r="C17" s="19"/>
      <c r="D17" s="65"/>
      <c r="E17" s="19"/>
      <c r="F17" s="19"/>
      <c r="G17" s="19"/>
      <c r="H17" s="19"/>
      <c r="I17" s="19"/>
      <c r="J17" s="19"/>
      <c r="K17" s="19"/>
      <c r="L17" s="19"/>
      <c r="M17" s="19"/>
      <c r="N17" s="19"/>
      <c r="O17" s="19"/>
      <c r="P17" s="52"/>
      <c r="Q17" s="19" t="s">
        <v>215</v>
      </c>
      <c r="R17" s="19"/>
      <c r="S17" s="65"/>
      <c r="T17" s="19"/>
      <c r="U17" s="19"/>
      <c r="V17" s="19"/>
      <c r="W17" s="19"/>
      <c r="X17" s="19"/>
      <c r="Y17" s="19"/>
      <c r="Z17" s="19"/>
      <c r="AA17" s="19"/>
      <c r="AB17" s="19"/>
      <c r="AC17" s="19"/>
      <c r="AD17" s="19"/>
      <c r="AE17" s="52"/>
      <c r="AF17" s="19" t="s">
        <v>215</v>
      </c>
      <c r="AG17" s="19"/>
      <c r="AH17" s="65"/>
      <c r="AI17" s="19"/>
      <c r="AJ17" s="19"/>
      <c r="AK17" s="19"/>
      <c r="AL17" s="19"/>
      <c r="AM17" s="19"/>
      <c r="AN17" s="19"/>
      <c r="AO17" s="19"/>
      <c r="AP17" s="19"/>
      <c r="AQ17" s="19"/>
      <c r="AR17" s="19"/>
      <c r="AS17" s="19"/>
      <c r="AT17" s="52"/>
      <c r="AU17" s="19" t="s">
        <v>215</v>
      </c>
      <c r="AV17" s="19"/>
      <c r="AW17" s="65"/>
      <c r="AX17" s="19"/>
      <c r="AY17" s="19"/>
      <c r="AZ17" s="19"/>
      <c r="BA17" s="19"/>
      <c r="BB17" s="19"/>
      <c r="BC17" s="19"/>
      <c r="BD17" s="19"/>
      <c r="BE17" s="19"/>
      <c r="BF17" s="19"/>
      <c r="BG17" s="19"/>
      <c r="BH17" s="19"/>
      <c r="BI17" s="52"/>
      <c r="BJ17" s="19" t="s">
        <v>215</v>
      </c>
      <c r="BK17" s="19"/>
      <c r="BL17" s="65"/>
      <c r="BM17" s="19"/>
      <c r="BN17" s="19"/>
      <c r="BO17" s="19"/>
      <c r="BP17" s="19"/>
      <c r="BQ17" s="19"/>
      <c r="BR17" s="19"/>
      <c r="BS17" s="19"/>
      <c r="BT17" s="19"/>
      <c r="BU17" s="19"/>
      <c r="BV17" s="19"/>
      <c r="BW17" s="19"/>
      <c r="BX17" s="52"/>
      <c r="BY17" s="19" t="s">
        <v>215</v>
      </c>
      <c r="BZ17" s="19"/>
      <c r="CA17" s="65"/>
      <c r="CB17" s="19"/>
      <c r="CC17" s="19"/>
      <c r="CD17" s="19"/>
      <c r="CE17" s="19"/>
      <c r="CF17" s="19"/>
      <c r="CG17" s="19"/>
      <c r="CH17" s="19"/>
      <c r="CI17" s="19"/>
      <c r="CJ17" s="19"/>
      <c r="CK17" s="19"/>
      <c r="CL17" s="19"/>
      <c r="CM17" s="52"/>
      <c r="CN17" s="19" t="s">
        <v>215</v>
      </c>
      <c r="CO17" s="19"/>
      <c r="CP17" s="65"/>
      <c r="CQ17" s="19"/>
      <c r="CR17" s="19"/>
      <c r="CS17" s="19"/>
      <c r="CT17" s="19"/>
      <c r="CU17" s="19"/>
      <c r="CV17" s="19"/>
      <c r="CW17" s="19"/>
      <c r="CX17" s="19"/>
      <c r="CY17" s="19"/>
      <c r="CZ17" s="19"/>
      <c r="DA17" s="19"/>
      <c r="DC17" s="19" t="s">
        <v>215</v>
      </c>
      <c r="DD17" s="19"/>
      <c r="DE17" s="65"/>
      <c r="DF17" s="19"/>
      <c r="DG17" s="19"/>
      <c r="DH17" s="19"/>
      <c r="DI17" s="19"/>
      <c r="DJ17" s="19"/>
      <c r="DK17" s="19"/>
      <c r="DL17" s="19"/>
      <c r="DM17" s="19"/>
      <c r="DN17" s="19"/>
      <c r="DO17" s="19"/>
      <c r="DP17" s="19"/>
    </row>
    <row r="18" spans="1:120" x14ac:dyDescent="0.3">
      <c r="A18" s="26"/>
      <c r="B18" s="4" t="s">
        <v>216</v>
      </c>
      <c r="C18" s="4"/>
      <c r="D18" s="63"/>
      <c r="E18" s="4" t="s">
        <v>217</v>
      </c>
      <c r="F18" s="4" t="s">
        <v>18</v>
      </c>
      <c r="G18" s="4"/>
      <c r="H18" s="3"/>
      <c r="I18" s="3"/>
      <c r="J18" s="4" t="s">
        <v>141</v>
      </c>
      <c r="K18" s="4" t="s">
        <v>218</v>
      </c>
      <c r="L18" s="4" t="s">
        <v>219</v>
      </c>
      <c r="M18" s="4" t="s">
        <v>113</v>
      </c>
      <c r="N18" s="4" t="s">
        <v>113</v>
      </c>
      <c r="O18" s="4" t="s">
        <v>38</v>
      </c>
      <c r="P18" s="4"/>
      <c r="Q18" s="4" t="s">
        <v>220</v>
      </c>
      <c r="R18" s="4"/>
      <c r="S18" s="63"/>
      <c r="T18" s="4" t="s">
        <v>217</v>
      </c>
      <c r="U18" s="4" t="s">
        <v>18</v>
      </c>
      <c r="V18" s="4"/>
      <c r="W18" s="3"/>
      <c r="X18" s="3"/>
      <c r="Y18" s="4" t="s">
        <v>141</v>
      </c>
      <c r="Z18" s="4" t="s">
        <v>218</v>
      </c>
      <c r="AA18" s="4" t="s">
        <v>219</v>
      </c>
      <c r="AB18" s="4" t="s">
        <v>113</v>
      </c>
      <c r="AC18" s="4" t="s">
        <v>113</v>
      </c>
      <c r="AD18" s="4" t="s">
        <v>38</v>
      </c>
      <c r="AE18" s="4"/>
      <c r="AF18" s="4" t="s">
        <v>221</v>
      </c>
      <c r="AG18" s="4"/>
      <c r="AH18" s="63"/>
      <c r="AI18" s="4" t="s">
        <v>217</v>
      </c>
      <c r="AJ18" s="4" t="s">
        <v>18</v>
      </c>
      <c r="AK18" s="4"/>
      <c r="AL18" s="3"/>
      <c r="AM18" s="3"/>
      <c r="AN18" s="4" t="s">
        <v>141</v>
      </c>
      <c r="AO18" s="4" t="s">
        <v>218</v>
      </c>
      <c r="AP18" s="4" t="s">
        <v>219</v>
      </c>
      <c r="AQ18" s="4" t="s">
        <v>113</v>
      </c>
      <c r="AR18" s="4" t="s">
        <v>113</v>
      </c>
      <c r="AS18" s="4" t="s">
        <v>38</v>
      </c>
      <c r="AT18" s="4"/>
      <c r="AU18" s="4" t="s">
        <v>222</v>
      </c>
      <c r="AV18" s="4"/>
      <c r="AW18" s="63"/>
      <c r="AX18" s="4" t="s">
        <v>217</v>
      </c>
      <c r="AY18" s="4" t="s">
        <v>18</v>
      </c>
      <c r="AZ18" s="4"/>
      <c r="BA18" s="3"/>
      <c r="BB18" s="3"/>
      <c r="BC18" s="4" t="s">
        <v>141</v>
      </c>
      <c r="BD18" s="4" t="s">
        <v>218</v>
      </c>
      <c r="BE18" s="4" t="s">
        <v>219</v>
      </c>
      <c r="BF18" s="4" t="s">
        <v>113</v>
      </c>
      <c r="BG18" s="4" t="s">
        <v>113</v>
      </c>
      <c r="BH18" s="4" t="s">
        <v>38</v>
      </c>
      <c r="BI18" s="4"/>
      <c r="BJ18" s="4" t="s">
        <v>223</v>
      </c>
      <c r="BK18" s="4"/>
      <c r="BL18" s="63"/>
      <c r="BM18" s="4" t="s">
        <v>217</v>
      </c>
      <c r="BN18" s="4" t="s">
        <v>18</v>
      </c>
      <c r="BO18" s="4"/>
      <c r="BP18" s="3"/>
      <c r="BQ18" s="3"/>
      <c r="BR18" s="4" t="s">
        <v>141</v>
      </c>
      <c r="BS18" s="4" t="s">
        <v>218</v>
      </c>
      <c r="BT18" s="4" t="s">
        <v>219</v>
      </c>
      <c r="BU18" s="4" t="s">
        <v>113</v>
      </c>
      <c r="BV18" s="4" t="s">
        <v>113</v>
      </c>
      <c r="BW18" s="4" t="s">
        <v>38</v>
      </c>
      <c r="BX18" s="4"/>
      <c r="BY18" s="4"/>
      <c r="BZ18" s="4"/>
      <c r="CA18" s="63"/>
      <c r="CB18" s="4" t="s">
        <v>217</v>
      </c>
      <c r="CC18" s="4" t="s">
        <v>18</v>
      </c>
      <c r="CD18" s="4"/>
      <c r="CE18" s="3"/>
      <c r="CF18" s="3"/>
      <c r="CG18" s="4" t="s">
        <v>141</v>
      </c>
      <c r="CH18" s="4" t="s">
        <v>218</v>
      </c>
      <c r="CI18" s="4" t="s">
        <v>219</v>
      </c>
      <c r="CJ18" s="4" t="s">
        <v>113</v>
      </c>
      <c r="CK18" s="4" t="s">
        <v>113</v>
      </c>
      <c r="CL18" s="4" t="s">
        <v>38</v>
      </c>
      <c r="CM18" s="4"/>
      <c r="CN18" s="4"/>
      <c r="CO18" s="4"/>
      <c r="CP18" s="63"/>
      <c r="CQ18" s="4" t="s">
        <v>217</v>
      </c>
      <c r="CR18" s="4" t="s">
        <v>18</v>
      </c>
      <c r="CS18" s="4"/>
      <c r="CT18" s="3"/>
      <c r="CU18" s="3"/>
      <c r="CV18" s="4" t="s">
        <v>141</v>
      </c>
      <c r="CW18" s="4" t="s">
        <v>218</v>
      </c>
      <c r="CX18" s="4" t="s">
        <v>219</v>
      </c>
      <c r="CY18" s="4" t="s">
        <v>113</v>
      </c>
      <c r="CZ18" s="4" t="s">
        <v>113</v>
      </c>
      <c r="DA18" s="4" t="s">
        <v>38</v>
      </c>
      <c r="DC18" s="4"/>
      <c r="DD18" s="4"/>
      <c r="DE18" s="63"/>
      <c r="DF18" s="4" t="s">
        <v>217</v>
      </c>
      <c r="DG18" s="4" t="s">
        <v>18</v>
      </c>
      <c r="DH18" s="4"/>
      <c r="DI18" s="3"/>
      <c r="DJ18" s="3"/>
      <c r="DK18" s="4" t="s">
        <v>141</v>
      </c>
      <c r="DL18" s="4" t="s">
        <v>218</v>
      </c>
      <c r="DM18" s="4" t="s">
        <v>219</v>
      </c>
      <c r="DN18" s="4" t="s">
        <v>113</v>
      </c>
      <c r="DO18" s="4" t="s">
        <v>113</v>
      </c>
      <c r="DP18" s="4" t="s">
        <v>38</v>
      </c>
    </row>
    <row r="19" spans="1:120" x14ac:dyDescent="0.3">
      <c r="A19" s="26"/>
      <c r="B19" s="4" t="s">
        <v>224</v>
      </c>
      <c r="C19" s="4"/>
      <c r="D19" s="63"/>
      <c r="E19" s="4" t="s">
        <v>105</v>
      </c>
      <c r="F19" s="4" t="s">
        <v>18</v>
      </c>
      <c r="G19" s="4"/>
      <c r="H19" s="3"/>
      <c r="I19" s="4"/>
      <c r="J19" s="4" t="s">
        <v>122</v>
      </c>
      <c r="K19" s="4" t="s">
        <v>225</v>
      </c>
      <c r="L19" s="4" t="s">
        <v>113</v>
      </c>
      <c r="M19" s="4" t="s">
        <v>75</v>
      </c>
      <c r="N19" s="4" t="s">
        <v>113</v>
      </c>
      <c r="O19" s="4" t="s">
        <v>125</v>
      </c>
      <c r="P19" s="4"/>
      <c r="Q19" s="4"/>
      <c r="R19" s="4"/>
      <c r="S19" s="63"/>
      <c r="T19" s="4" t="s">
        <v>105</v>
      </c>
      <c r="U19" s="4" t="s">
        <v>18</v>
      </c>
      <c r="V19" s="4"/>
      <c r="W19" s="3"/>
      <c r="X19" s="4"/>
      <c r="Y19" s="4" t="s">
        <v>122</v>
      </c>
      <c r="Z19" s="4" t="s">
        <v>225</v>
      </c>
      <c r="AA19" s="4" t="s">
        <v>113</v>
      </c>
      <c r="AB19" s="4" t="s">
        <v>75</v>
      </c>
      <c r="AC19" s="4" t="s">
        <v>113</v>
      </c>
      <c r="AD19" s="4" t="s">
        <v>125</v>
      </c>
      <c r="AE19" s="4"/>
      <c r="AF19" s="4" t="s">
        <v>226</v>
      </c>
      <c r="AG19" s="4"/>
      <c r="AH19" s="63"/>
      <c r="AI19" s="4" t="s">
        <v>105</v>
      </c>
      <c r="AJ19" s="4" t="s">
        <v>18</v>
      </c>
      <c r="AK19" s="4"/>
      <c r="AL19" s="3"/>
      <c r="AM19" s="4"/>
      <c r="AN19" s="4" t="s">
        <v>122</v>
      </c>
      <c r="AO19" s="4" t="s">
        <v>225</v>
      </c>
      <c r="AP19" s="4" t="s">
        <v>113</v>
      </c>
      <c r="AQ19" s="4" t="s">
        <v>75</v>
      </c>
      <c r="AR19" s="4" t="s">
        <v>113</v>
      </c>
      <c r="AS19" s="4" t="s">
        <v>125</v>
      </c>
      <c r="AT19" s="4"/>
      <c r="AU19" s="4" t="s">
        <v>227</v>
      </c>
      <c r="AV19" s="4"/>
      <c r="AW19" s="63"/>
      <c r="AX19" s="4" t="s">
        <v>105</v>
      </c>
      <c r="AY19" s="4" t="s">
        <v>18</v>
      </c>
      <c r="AZ19" s="4"/>
      <c r="BA19" s="3"/>
      <c r="BB19" s="4"/>
      <c r="BC19" s="4" t="s">
        <v>122</v>
      </c>
      <c r="BD19" s="4" t="s">
        <v>225</v>
      </c>
      <c r="BE19" s="4" t="s">
        <v>113</v>
      </c>
      <c r="BF19" s="4" t="s">
        <v>75</v>
      </c>
      <c r="BG19" s="4" t="s">
        <v>113</v>
      </c>
      <c r="BH19" s="4" t="s">
        <v>125</v>
      </c>
      <c r="BI19" s="4"/>
      <c r="BJ19" s="4" t="s">
        <v>228</v>
      </c>
      <c r="BK19" s="4"/>
      <c r="BL19" s="63"/>
      <c r="BM19" s="4" t="s">
        <v>105</v>
      </c>
      <c r="BN19" s="4" t="s">
        <v>18</v>
      </c>
      <c r="BO19" s="4"/>
      <c r="BP19" s="3"/>
      <c r="BQ19" s="4"/>
      <c r="BR19" s="4" t="s">
        <v>122</v>
      </c>
      <c r="BS19" s="4" t="s">
        <v>225</v>
      </c>
      <c r="BT19" s="4" t="s">
        <v>113</v>
      </c>
      <c r="BU19" s="4" t="s">
        <v>75</v>
      </c>
      <c r="BV19" s="4" t="s">
        <v>113</v>
      </c>
      <c r="BW19" s="4" t="s">
        <v>125</v>
      </c>
      <c r="BX19" s="4"/>
      <c r="BY19" s="4"/>
      <c r="BZ19" s="4"/>
      <c r="CA19" s="63"/>
      <c r="CB19" s="4" t="s">
        <v>105</v>
      </c>
      <c r="CC19" s="4" t="s">
        <v>18</v>
      </c>
      <c r="CD19" s="4"/>
      <c r="CE19" s="3"/>
      <c r="CF19" s="4"/>
      <c r="CG19" s="4" t="s">
        <v>122</v>
      </c>
      <c r="CH19" s="4" t="s">
        <v>225</v>
      </c>
      <c r="CI19" s="4" t="s">
        <v>113</v>
      </c>
      <c r="CJ19" s="4" t="s">
        <v>75</v>
      </c>
      <c r="CK19" s="4" t="s">
        <v>113</v>
      </c>
      <c r="CL19" s="4" t="s">
        <v>125</v>
      </c>
      <c r="CM19" s="4"/>
      <c r="CN19" s="4"/>
      <c r="CO19" s="4"/>
      <c r="CP19" s="63"/>
      <c r="CQ19" s="4" t="s">
        <v>105</v>
      </c>
      <c r="CR19" s="4" t="s">
        <v>18</v>
      </c>
      <c r="CS19" s="4"/>
      <c r="CT19" s="3"/>
      <c r="CU19" s="4"/>
      <c r="CV19" s="4" t="s">
        <v>122</v>
      </c>
      <c r="CW19" s="4" t="s">
        <v>225</v>
      </c>
      <c r="CX19" s="4" t="s">
        <v>113</v>
      </c>
      <c r="CY19" s="4" t="s">
        <v>75</v>
      </c>
      <c r="CZ19" s="4" t="s">
        <v>113</v>
      </c>
      <c r="DA19" s="4" t="s">
        <v>125</v>
      </c>
      <c r="DC19" s="4"/>
      <c r="DD19" s="4"/>
      <c r="DE19" s="63"/>
      <c r="DF19" s="4" t="s">
        <v>105</v>
      </c>
      <c r="DG19" s="4" t="s">
        <v>18</v>
      </c>
      <c r="DH19" s="4"/>
      <c r="DI19" s="3"/>
      <c r="DJ19" s="4"/>
      <c r="DK19" s="4" t="s">
        <v>122</v>
      </c>
      <c r="DL19" s="4" t="s">
        <v>225</v>
      </c>
      <c r="DM19" s="4" t="s">
        <v>113</v>
      </c>
      <c r="DN19" s="4" t="s">
        <v>75</v>
      </c>
      <c r="DO19" s="4" t="s">
        <v>113</v>
      </c>
      <c r="DP19" s="4" t="s">
        <v>125</v>
      </c>
    </row>
    <row r="20" spans="1:120" x14ac:dyDescent="0.3">
      <c r="A20" s="26"/>
      <c r="B20" s="4"/>
      <c r="C20" s="4"/>
      <c r="D20" s="63"/>
      <c r="E20" s="4"/>
      <c r="F20" s="4"/>
      <c r="G20" s="4"/>
      <c r="H20" s="3"/>
      <c r="I20" s="4"/>
      <c r="J20" s="4"/>
      <c r="K20" s="4"/>
      <c r="L20" s="4"/>
      <c r="M20" s="4"/>
      <c r="N20" s="4"/>
      <c r="O20" s="4"/>
      <c r="P20" s="4"/>
      <c r="Q20" s="4"/>
      <c r="R20" s="4"/>
      <c r="S20" s="63"/>
      <c r="T20" s="4"/>
      <c r="U20" s="4"/>
      <c r="V20" s="4"/>
      <c r="W20" s="3"/>
      <c r="X20" s="4"/>
      <c r="Y20" s="4"/>
      <c r="Z20" s="4"/>
      <c r="AA20" s="4"/>
      <c r="AB20" s="4"/>
      <c r="AC20" s="4"/>
      <c r="AD20" s="4"/>
      <c r="AE20" s="4"/>
      <c r="AF20" s="4" t="s">
        <v>229</v>
      </c>
      <c r="AG20" s="4"/>
      <c r="AH20" s="63"/>
      <c r="AI20" s="4"/>
      <c r="AJ20" s="4"/>
      <c r="AK20" s="4"/>
      <c r="AL20" s="3"/>
      <c r="AM20" s="4"/>
      <c r="AN20" s="4"/>
      <c r="AO20" s="4"/>
      <c r="AP20" s="4"/>
      <c r="AQ20" s="4"/>
      <c r="AR20" s="4"/>
      <c r="AS20" s="4"/>
      <c r="AT20" s="4"/>
      <c r="AU20" s="4" t="s">
        <v>230</v>
      </c>
      <c r="AV20" s="4"/>
      <c r="AW20" s="63"/>
      <c r="AX20" s="4"/>
      <c r="AY20" s="4"/>
      <c r="AZ20" s="4"/>
      <c r="BA20" s="3"/>
      <c r="BB20" s="4"/>
      <c r="BC20" s="4"/>
      <c r="BD20" s="4"/>
      <c r="BE20" s="4"/>
      <c r="BF20" s="4"/>
      <c r="BG20" s="4"/>
      <c r="BH20" s="4"/>
      <c r="BI20" s="4"/>
      <c r="BJ20" s="4" t="s">
        <v>231</v>
      </c>
      <c r="BK20" s="4"/>
      <c r="BL20" s="63"/>
      <c r="BM20" s="4"/>
      <c r="BN20" s="4"/>
      <c r="BO20" s="4"/>
      <c r="BP20" s="3"/>
      <c r="BQ20" s="4"/>
      <c r="BR20" s="4"/>
      <c r="BS20" s="4"/>
      <c r="BT20" s="4"/>
      <c r="BU20" s="4"/>
      <c r="BV20" s="4"/>
      <c r="BW20" s="4"/>
      <c r="BX20" s="4"/>
      <c r="BY20" s="4"/>
      <c r="BZ20" s="4"/>
      <c r="CA20" s="63"/>
      <c r="CB20" s="4"/>
      <c r="CC20" s="4"/>
      <c r="CD20" s="4"/>
      <c r="CE20" s="3"/>
      <c r="CF20" s="4"/>
      <c r="CG20" s="4"/>
      <c r="CH20" s="4"/>
      <c r="CI20" s="4"/>
      <c r="CJ20" s="4"/>
      <c r="CK20" s="4"/>
      <c r="CL20" s="4"/>
      <c r="CM20" s="4"/>
      <c r="CN20" s="4"/>
      <c r="CO20" s="4"/>
      <c r="CP20" s="63"/>
      <c r="CQ20" s="4"/>
      <c r="CR20" s="4"/>
      <c r="CS20" s="4"/>
      <c r="CT20" s="3"/>
      <c r="CU20" s="4"/>
      <c r="CV20" s="4"/>
      <c r="CW20" s="4"/>
      <c r="CX20" s="4"/>
      <c r="CY20" s="4"/>
      <c r="CZ20" s="4"/>
      <c r="DA20" s="4"/>
      <c r="DC20" s="4"/>
      <c r="DD20" s="4"/>
      <c r="DE20" s="63"/>
      <c r="DF20" s="4"/>
      <c r="DG20" s="4"/>
      <c r="DH20" s="4"/>
      <c r="DI20" s="3"/>
      <c r="DJ20" s="4"/>
      <c r="DK20" s="4"/>
      <c r="DL20" s="4"/>
      <c r="DM20" s="4"/>
      <c r="DN20" s="4"/>
      <c r="DO20" s="4"/>
      <c r="DP20" s="4"/>
    </row>
    <row r="21" spans="1:120" x14ac:dyDescent="0.3">
      <c r="A21" s="26"/>
      <c r="B21" s="4"/>
      <c r="C21" s="4"/>
      <c r="D21" s="63"/>
      <c r="E21" s="4"/>
      <c r="F21" s="4"/>
      <c r="G21" s="4"/>
      <c r="H21" s="3"/>
      <c r="I21" s="4"/>
      <c r="J21" s="4"/>
      <c r="K21" s="4"/>
      <c r="L21" s="4"/>
      <c r="M21" s="4"/>
      <c r="N21" s="4"/>
      <c r="O21" s="4"/>
      <c r="P21" s="4"/>
      <c r="Q21" s="4"/>
      <c r="R21" s="4"/>
      <c r="S21" s="63"/>
      <c r="T21" s="4"/>
      <c r="U21" s="4"/>
      <c r="V21" s="4"/>
      <c r="W21" s="3"/>
      <c r="X21" s="4"/>
      <c r="Y21" s="4"/>
      <c r="Z21" s="4"/>
      <c r="AA21" s="4"/>
      <c r="AB21" s="4"/>
      <c r="AC21" s="4"/>
      <c r="AD21" s="4"/>
      <c r="AE21" s="4"/>
      <c r="AF21" s="4"/>
      <c r="AG21" s="4"/>
      <c r="AH21" s="63"/>
      <c r="AI21" s="4"/>
      <c r="AJ21" s="4"/>
      <c r="AK21" s="4"/>
      <c r="AL21" s="3"/>
      <c r="AM21" s="4"/>
      <c r="AN21" s="4"/>
      <c r="AO21" s="4"/>
      <c r="AP21" s="4"/>
      <c r="AQ21" s="4"/>
      <c r="AR21" s="4"/>
      <c r="AS21" s="4"/>
      <c r="AT21" s="4"/>
      <c r="AU21" s="4"/>
      <c r="AV21" s="4"/>
      <c r="AW21" s="63"/>
      <c r="AX21" s="4"/>
      <c r="AY21" s="4"/>
      <c r="AZ21" s="4"/>
      <c r="BA21" s="3"/>
      <c r="BB21" s="4"/>
      <c r="BC21" s="4"/>
      <c r="BD21" s="4"/>
      <c r="BE21" s="4"/>
      <c r="BF21" s="4"/>
      <c r="BG21" s="4"/>
      <c r="BH21" s="4"/>
      <c r="BI21" s="4"/>
      <c r="BJ21" s="4" t="s">
        <v>232</v>
      </c>
      <c r="BK21" s="4"/>
      <c r="BL21" s="63"/>
      <c r="BM21" s="4"/>
      <c r="BN21" s="4"/>
      <c r="BO21" s="4"/>
      <c r="BP21" s="3"/>
      <c r="BQ21" s="4"/>
      <c r="BR21" s="4"/>
      <c r="BS21" s="4"/>
      <c r="BT21" s="4"/>
      <c r="BU21" s="4"/>
      <c r="BV21" s="4"/>
      <c r="BW21" s="4"/>
      <c r="BX21" s="4"/>
      <c r="BY21" s="4"/>
      <c r="BZ21" s="4"/>
      <c r="CA21" s="63"/>
      <c r="CB21" s="4"/>
      <c r="CC21" s="4"/>
      <c r="CD21" s="4"/>
      <c r="CE21" s="3"/>
      <c r="CF21" s="4"/>
      <c r="CG21" s="4"/>
      <c r="CH21" s="4"/>
      <c r="CI21" s="4"/>
      <c r="CJ21" s="4"/>
      <c r="CK21" s="4"/>
      <c r="CL21" s="4"/>
      <c r="CM21" s="4"/>
      <c r="CN21" s="4"/>
      <c r="CO21" s="4"/>
      <c r="CP21" s="63"/>
      <c r="CQ21" s="4"/>
      <c r="CR21" s="4"/>
      <c r="CS21" s="4"/>
      <c r="CT21" s="3"/>
      <c r="CU21" s="4"/>
      <c r="CV21" s="4"/>
      <c r="CW21" s="4"/>
      <c r="CX21" s="4"/>
      <c r="CY21" s="4"/>
      <c r="CZ21" s="4"/>
      <c r="DA21" s="4"/>
      <c r="DC21" s="4"/>
      <c r="DD21" s="4"/>
      <c r="DE21" s="63"/>
      <c r="DF21" s="4"/>
      <c r="DG21" s="4"/>
      <c r="DH21" s="4"/>
      <c r="DI21" s="3"/>
      <c r="DJ21" s="4"/>
      <c r="DK21" s="4"/>
      <c r="DL21" s="4"/>
      <c r="DM21" s="4"/>
      <c r="DN21" s="4"/>
      <c r="DO21" s="4"/>
      <c r="DP21" s="4"/>
    </row>
    <row r="22" spans="1:120" x14ac:dyDescent="0.3">
      <c r="A22" s="26"/>
      <c r="B22" s="4"/>
      <c r="C22" s="4"/>
      <c r="D22" s="63"/>
      <c r="E22" s="4"/>
      <c r="F22" s="4"/>
      <c r="G22" s="4"/>
      <c r="H22" s="3"/>
      <c r="I22" s="3"/>
      <c r="J22" s="4"/>
      <c r="K22" s="4"/>
      <c r="L22" s="4"/>
      <c r="M22" s="4"/>
      <c r="N22" s="4"/>
      <c r="O22" s="4"/>
      <c r="P22" s="4"/>
      <c r="Q22" s="4"/>
      <c r="R22" s="4"/>
      <c r="S22" s="63"/>
      <c r="T22" s="4"/>
      <c r="U22" s="4"/>
      <c r="V22" s="4"/>
      <c r="W22" s="3"/>
      <c r="X22" s="3"/>
      <c r="Y22" s="4"/>
      <c r="Z22" s="4"/>
      <c r="AA22" s="4"/>
      <c r="AB22" s="4"/>
      <c r="AC22" s="4"/>
      <c r="AD22" s="4"/>
      <c r="AE22" s="4"/>
      <c r="AF22" s="4"/>
      <c r="AG22" s="4"/>
      <c r="AH22" s="63"/>
      <c r="AI22" s="4"/>
      <c r="AJ22" s="4"/>
      <c r="AK22" s="4"/>
      <c r="AL22" s="3"/>
      <c r="AM22" s="3"/>
      <c r="AN22" s="4"/>
      <c r="AO22" s="4"/>
      <c r="AP22" s="4"/>
      <c r="AQ22" s="4"/>
      <c r="AR22" s="4"/>
      <c r="AS22" s="4"/>
      <c r="AT22" s="4"/>
      <c r="AU22" s="4"/>
      <c r="AV22" s="4"/>
      <c r="AW22" s="63"/>
      <c r="AX22" s="4"/>
      <c r="AY22" s="4"/>
      <c r="AZ22" s="4"/>
      <c r="BA22" s="3"/>
      <c r="BB22" s="3"/>
      <c r="BC22" s="4"/>
      <c r="BD22" s="4"/>
      <c r="BE22" s="4"/>
      <c r="BF22" s="4"/>
      <c r="BG22" s="4"/>
      <c r="BH22" s="4"/>
      <c r="BI22" s="4"/>
      <c r="BJ22" s="4" t="s">
        <v>233</v>
      </c>
      <c r="BK22" s="4"/>
      <c r="BL22" s="63"/>
      <c r="BM22" s="4"/>
      <c r="BN22" s="4"/>
      <c r="BO22" s="4"/>
      <c r="BP22" s="3"/>
      <c r="BQ22" s="3"/>
      <c r="BR22" s="4"/>
      <c r="BS22" s="4"/>
      <c r="BT22" s="4"/>
      <c r="BU22" s="4"/>
      <c r="BV22" s="4"/>
      <c r="BW22" s="4"/>
      <c r="BX22" s="4"/>
      <c r="BY22" s="4"/>
      <c r="BZ22" s="4"/>
      <c r="CA22" s="63"/>
      <c r="CB22" s="4"/>
      <c r="CC22" s="4"/>
      <c r="CD22" s="4"/>
      <c r="CE22" s="3"/>
      <c r="CF22" s="3"/>
      <c r="CG22" s="4"/>
      <c r="CH22" s="4"/>
      <c r="CI22" s="4"/>
      <c r="CJ22" s="4"/>
      <c r="CK22" s="4"/>
      <c r="CL22" s="4"/>
      <c r="CM22" s="4"/>
      <c r="CN22" s="4"/>
      <c r="CO22" s="4"/>
      <c r="CP22" s="63"/>
      <c r="CQ22" s="4"/>
      <c r="CR22" s="4"/>
      <c r="CS22" s="4"/>
      <c r="CT22" s="3"/>
      <c r="CU22" s="3"/>
      <c r="CV22" s="4"/>
      <c r="CW22" s="4"/>
      <c r="CX22" s="4"/>
      <c r="CY22" s="4"/>
      <c r="CZ22" s="4"/>
      <c r="DA22" s="4"/>
      <c r="DC22" s="4"/>
      <c r="DD22" s="4"/>
      <c r="DE22" s="63"/>
      <c r="DF22" s="4"/>
      <c r="DG22" s="4"/>
      <c r="DH22" s="4"/>
      <c r="DI22" s="3"/>
      <c r="DJ22" s="3"/>
      <c r="DK22" s="4"/>
      <c r="DL22" s="4"/>
      <c r="DM22" s="4"/>
      <c r="DN22" s="4"/>
      <c r="DO22" s="4"/>
      <c r="DP22" s="4"/>
    </row>
    <row r="23" spans="1:120" x14ac:dyDescent="0.3">
      <c r="A23" s="26"/>
      <c r="B23" s="4"/>
      <c r="C23" s="4"/>
      <c r="D23" s="63"/>
      <c r="E23" s="4"/>
      <c r="F23" s="4"/>
      <c r="G23" s="4"/>
      <c r="H23" s="3"/>
      <c r="I23" s="3"/>
      <c r="J23" s="4"/>
      <c r="K23" s="4"/>
      <c r="L23" s="4"/>
      <c r="M23" s="4"/>
      <c r="N23" s="4"/>
      <c r="O23" s="4"/>
      <c r="P23" s="4"/>
      <c r="Q23" s="4"/>
      <c r="R23" s="4"/>
      <c r="S23" s="63"/>
      <c r="T23" s="4"/>
      <c r="U23" s="4"/>
      <c r="V23" s="4"/>
      <c r="W23" s="3"/>
      <c r="X23" s="3"/>
      <c r="Y23" s="4"/>
      <c r="Z23" s="4"/>
      <c r="AA23" s="4"/>
      <c r="AB23" s="4"/>
      <c r="AC23" s="4"/>
      <c r="AD23" s="4"/>
      <c r="AE23" s="4"/>
      <c r="AF23" s="4"/>
      <c r="AG23" s="4"/>
      <c r="AH23" s="63"/>
      <c r="AI23" s="4"/>
      <c r="AJ23" s="4"/>
      <c r="AK23" s="4"/>
      <c r="AL23" s="3"/>
      <c r="AM23" s="3"/>
      <c r="AN23" s="4"/>
      <c r="AO23" s="4"/>
      <c r="AP23" s="4"/>
      <c r="AQ23" s="4"/>
      <c r="AR23" s="4"/>
      <c r="AS23" s="4"/>
      <c r="AT23" s="4"/>
      <c r="AU23" s="4"/>
      <c r="AV23" s="4"/>
      <c r="AW23" s="63"/>
      <c r="AX23" s="4"/>
      <c r="AY23" s="4"/>
      <c r="AZ23" s="4"/>
      <c r="BA23" s="3"/>
      <c r="BB23" s="3"/>
      <c r="BC23" s="4"/>
      <c r="BD23" s="4"/>
      <c r="BE23" s="4"/>
      <c r="BF23" s="4"/>
      <c r="BG23" s="4"/>
      <c r="BH23" s="4"/>
      <c r="BI23" s="4"/>
      <c r="BJ23" s="4" t="s">
        <v>234</v>
      </c>
      <c r="BK23" s="4"/>
      <c r="BL23" s="63"/>
      <c r="BM23" s="4"/>
      <c r="BN23" s="4"/>
      <c r="BO23" s="4"/>
      <c r="BP23" s="3"/>
      <c r="BQ23" s="3"/>
      <c r="BR23" s="4"/>
      <c r="BS23" s="4"/>
      <c r="BT23" s="4"/>
      <c r="BU23" s="4"/>
      <c r="BV23" s="4"/>
      <c r="BW23" s="4"/>
      <c r="BX23" s="4"/>
      <c r="BY23" s="4"/>
      <c r="BZ23" s="4"/>
      <c r="CA23" s="63"/>
      <c r="CB23" s="4"/>
      <c r="CC23" s="4"/>
      <c r="CD23" s="4"/>
      <c r="CE23" s="3"/>
      <c r="CF23" s="3"/>
      <c r="CG23" s="4"/>
      <c r="CH23" s="4"/>
      <c r="CI23" s="4"/>
      <c r="CJ23" s="4"/>
      <c r="CK23" s="4"/>
      <c r="CL23" s="4"/>
      <c r="CM23" s="4"/>
      <c r="CN23" s="4"/>
      <c r="CO23" s="4"/>
      <c r="CP23" s="63"/>
      <c r="CQ23" s="4"/>
      <c r="CR23" s="4"/>
      <c r="CS23" s="4"/>
      <c r="CT23" s="3"/>
      <c r="CU23" s="3"/>
      <c r="CV23" s="4"/>
      <c r="CW23" s="4"/>
      <c r="CX23" s="4"/>
      <c r="CY23" s="4"/>
      <c r="CZ23" s="4"/>
      <c r="DA23" s="4"/>
      <c r="DC23" s="4"/>
      <c r="DD23" s="4"/>
      <c r="DE23" s="63"/>
      <c r="DF23" s="4"/>
      <c r="DG23" s="4"/>
      <c r="DH23" s="4"/>
      <c r="DI23" s="3"/>
      <c r="DJ23" s="3"/>
      <c r="DK23" s="4"/>
      <c r="DL23" s="4"/>
      <c r="DM23" s="4"/>
      <c r="DN23" s="4"/>
      <c r="DO23" s="4"/>
      <c r="DP23" s="4"/>
    </row>
    <row r="24" spans="1:120" x14ac:dyDescent="0.3">
      <c r="A24" s="78" t="s">
        <v>235</v>
      </c>
      <c r="B24" s="20"/>
      <c r="C24" s="20"/>
      <c r="D24" s="66"/>
      <c r="E24" s="20"/>
      <c r="F24" s="20"/>
      <c r="G24" s="20"/>
      <c r="H24" s="20"/>
      <c r="I24" s="20"/>
      <c r="J24" s="20"/>
      <c r="K24" s="20"/>
      <c r="L24" s="20"/>
      <c r="M24" s="20"/>
      <c r="N24" s="20"/>
      <c r="O24" s="20"/>
      <c r="P24" s="54"/>
      <c r="Q24" s="74" t="s">
        <v>235</v>
      </c>
      <c r="R24" s="20"/>
      <c r="S24" s="66"/>
      <c r="T24" s="20"/>
      <c r="U24" s="20"/>
      <c r="V24" s="20"/>
      <c r="W24" s="20"/>
      <c r="X24" s="20"/>
      <c r="Y24" s="20"/>
      <c r="Z24" s="20"/>
      <c r="AA24" s="20"/>
      <c r="AB24" s="20"/>
      <c r="AC24" s="20"/>
      <c r="AD24" s="20"/>
      <c r="AE24" s="54"/>
      <c r="AF24" s="74" t="s">
        <v>235</v>
      </c>
      <c r="AG24" s="20"/>
      <c r="AH24" s="66"/>
      <c r="AI24" s="20"/>
      <c r="AJ24" s="20"/>
      <c r="AK24" s="20"/>
      <c r="AL24" s="20"/>
      <c r="AM24" s="20"/>
      <c r="AN24" s="20"/>
      <c r="AO24" s="20"/>
      <c r="AP24" s="20"/>
      <c r="AQ24" s="20"/>
      <c r="AR24" s="20"/>
      <c r="AS24" s="20"/>
      <c r="AT24" s="54"/>
      <c r="AU24" s="74" t="s">
        <v>235</v>
      </c>
      <c r="AV24" s="20"/>
      <c r="AW24" s="66"/>
      <c r="AX24" s="20"/>
      <c r="AY24" s="20"/>
      <c r="AZ24" s="20"/>
      <c r="BA24" s="20"/>
      <c r="BB24" s="20"/>
      <c r="BC24" s="20"/>
      <c r="BD24" s="20"/>
      <c r="BE24" s="20"/>
      <c r="BF24" s="20"/>
      <c r="BG24" s="20"/>
      <c r="BH24" s="20"/>
      <c r="BI24" s="54"/>
      <c r="BJ24" s="74" t="s">
        <v>235</v>
      </c>
      <c r="BK24" s="20"/>
      <c r="BL24" s="66"/>
      <c r="BM24" s="20"/>
      <c r="BN24" s="20"/>
      <c r="BO24" s="20"/>
      <c r="BP24" s="20"/>
      <c r="BQ24" s="20"/>
      <c r="BR24" s="20"/>
      <c r="BS24" s="20"/>
      <c r="BT24" s="20"/>
      <c r="BU24" s="20"/>
      <c r="BV24" s="20"/>
      <c r="BW24" s="20"/>
      <c r="BX24" s="54"/>
      <c r="BY24" s="74" t="s">
        <v>235</v>
      </c>
      <c r="BZ24" s="20"/>
      <c r="CA24" s="66"/>
      <c r="CB24" s="20"/>
      <c r="CC24" s="20"/>
      <c r="CD24" s="20"/>
      <c r="CE24" s="20"/>
      <c r="CF24" s="20"/>
      <c r="CG24" s="20"/>
      <c r="CH24" s="20"/>
      <c r="CI24" s="20"/>
      <c r="CJ24" s="20"/>
      <c r="CK24" s="20"/>
      <c r="CL24" s="20"/>
      <c r="CM24" s="54"/>
      <c r="CN24" s="74" t="s">
        <v>235</v>
      </c>
      <c r="CO24" s="20"/>
      <c r="CP24" s="66"/>
      <c r="CQ24" s="20"/>
      <c r="CR24" s="20"/>
      <c r="CS24" s="20"/>
      <c r="CT24" s="20"/>
      <c r="CU24" s="20"/>
      <c r="CV24" s="20"/>
      <c r="CW24" s="20"/>
      <c r="CX24" s="20"/>
      <c r="CY24" s="20"/>
      <c r="CZ24" s="20"/>
      <c r="DA24" s="20"/>
      <c r="DC24" s="74" t="s">
        <v>235</v>
      </c>
      <c r="DD24" s="20"/>
      <c r="DE24" s="66"/>
      <c r="DF24" s="20"/>
      <c r="DG24" s="20"/>
      <c r="DH24" s="20"/>
      <c r="DI24" s="20"/>
      <c r="DJ24" s="20"/>
      <c r="DK24" s="20"/>
      <c r="DL24" s="20"/>
      <c r="DM24" s="20"/>
      <c r="DN24" s="20"/>
      <c r="DO24" s="20"/>
      <c r="DP24" s="20"/>
    </row>
    <row r="25" spans="1:120" x14ac:dyDescent="0.3">
      <c r="A25" s="26"/>
      <c r="B25" s="4" t="s">
        <v>236</v>
      </c>
      <c r="C25" s="4"/>
      <c r="D25" s="63"/>
      <c r="E25" s="4" t="s">
        <v>105</v>
      </c>
      <c r="F25" s="4" t="s">
        <v>18</v>
      </c>
      <c r="G25" s="4"/>
      <c r="H25" s="3"/>
      <c r="I25" s="3"/>
      <c r="J25" s="4" t="s">
        <v>131</v>
      </c>
      <c r="K25" s="4" t="s">
        <v>132</v>
      </c>
      <c r="L25" s="4" t="s">
        <v>133</v>
      </c>
      <c r="M25" s="4" t="s">
        <v>66</v>
      </c>
      <c r="N25" s="4" t="s">
        <v>134</v>
      </c>
      <c r="O25" s="4" t="s">
        <v>135</v>
      </c>
      <c r="P25" s="4"/>
      <c r="Q25" s="4" t="s">
        <v>237</v>
      </c>
      <c r="R25" s="4"/>
      <c r="S25" s="63"/>
      <c r="T25" s="4" t="s">
        <v>105</v>
      </c>
      <c r="U25" s="4" t="s">
        <v>18</v>
      </c>
      <c r="V25" s="4"/>
      <c r="W25" s="3"/>
      <c r="X25" s="3"/>
      <c r="Y25" s="4" t="s">
        <v>131</v>
      </c>
      <c r="Z25" s="4" t="s">
        <v>132</v>
      </c>
      <c r="AA25" s="4" t="s">
        <v>133</v>
      </c>
      <c r="AB25" s="4" t="s">
        <v>66</v>
      </c>
      <c r="AC25" s="4" t="s">
        <v>134</v>
      </c>
      <c r="AD25" s="4" t="s">
        <v>135</v>
      </c>
      <c r="AE25" s="4"/>
      <c r="AF25" s="4"/>
      <c r="AG25" s="4"/>
      <c r="AH25" s="63"/>
      <c r="AI25" s="4" t="s">
        <v>105</v>
      </c>
      <c r="AJ25" s="4" t="s">
        <v>18</v>
      </c>
      <c r="AK25" s="4"/>
      <c r="AL25" s="3"/>
      <c r="AM25" s="3"/>
      <c r="AN25" s="4" t="s">
        <v>131</v>
      </c>
      <c r="AO25" s="4" t="s">
        <v>132</v>
      </c>
      <c r="AP25" s="4" t="s">
        <v>133</v>
      </c>
      <c r="AQ25" s="4" t="s">
        <v>66</v>
      </c>
      <c r="AR25" s="4" t="s">
        <v>134</v>
      </c>
      <c r="AS25" s="4" t="s">
        <v>135</v>
      </c>
      <c r="AT25" s="4"/>
      <c r="AU25" s="4" t="s">
        <v>238</v>
      </c>
      <c r="AV25" s="4"/>
      <c r="AW25" s="63"/>
      <c r="AX25" s="4" t="s">
        <v>105</v>
      </c>
      <c r="AY25" s="4" t="s">
        <v>18</v>
      </c>
      <c r="AZ25" s="4"/>
      <c r="BA25" s="3"/>
      <c r="BB25" s="3"/>
      <c r="BC25" s="4" t="s">
        <v>131</v>
      </c>
      <c r="BD25" s="4" t="s">
        <v>132</v>
      </c>
      <c r="BE25" s="4" t="s">
        <v>133</v>
      </c>
      <c r="BF25" s="4" t="s">
        <v>66</v>
      </c>
      <c r="BG25" s="4" t="s">
        <v>134</v>
      </c>
      <c r="BH25" s="4" t="s">
        <v>135</v>
      </c>
      <c r="BI25" s="4"/>
      <c r="BJ25" s="4"/>
      <c r="BK25" s="4"/>
      <c r="BL25" s="63"/>
      <c r="BM25" s="4" t="s">
        <v>105</v>
      </c>
      <c r="BN25" s="4" t="s">
        <v>18</v>
      </c>
      <c r="BO25" s="4"/>
      <c r="BP25" s="3"/>
      <c r="BQ25" s="3"/>
      <c r="BR25" s="4" t="s">
        <v>131</v>
      </c>
      <c r="BS25" s="4" t="s">
        <v>132</v>
      </c>
      <c r="BT25" s="4" t="s">
        <v>133</v>
      </c>
      <c r="BU25" s="4" t="s">
        <v>66</v>
      </c>
      <c r="BV25" s="4" t="s">
        <v>134</v>
      </c>
      <c r="BW25" s="4" t="s">
        <v>135</v>
      </c>
      <c r="BX25" s="4"/>
      <c r="BY25" s="4"/>
      <c r="BZ25" s="4"/>
      <c r="CA25" s="63"/>
      <c r="CB25" s="4" t="s">
        <v>105</v>
      </c>
      <c r="CC25" s="4" t="s">
        <v>18</v>
      </c>
      <c r="CD25" s="4"/>
      <c r="CE25" s="3"/>
      <c r="CF25" s="3"/>
      <c r="CG25" s="4" t="s">
        <v>131</v>
      </c>
      <c r="CH25" s="4" t="s">
        <v>132</v>
      </c>
      <c r="CI25" s="4" t="s">
        <v>133</v>
      </c>
      <c r="CJ25" s="4" t="s">
        <v>66</v>
      </c>
      <c r="CK25" s="4" t="s">
        <v>134</v>
      </c>
      <c r="CL25" s="4" t="s">
        <v>135</v>
      </c>
      <c r="CM25" s="4"/>
      <c r="CN25" s="4"/>
      <c r="CO25" s="4"/>
      <c r="CP25" s="63"/>
      <c r="CQ25" s="4" t="s">
        <v>105</v>
      </c>
      <c r="CR25" s="4" t="s">
        <v>18</v>
      </c>
      <c r="CS25" s="4"/>
      <c r="CT25" s="3"/>
      <c r="CU25" s="3"/>
      <c r="CV25" s="4" t="s">
        <v>131</v>
      </c>
      <c r="CW25" s="4" t="s">
        <v>132</v>
      </c>
      <c r="CX25" s="4" t="s">
        <v>133</v>
      </c>
      <c r="CY25" s="4" t="s">
        <v>66</v>
      </c>
      <c r="CZ25" s="4" t="s">
        <v>134</v>
      </c>
      <c r="DA25" s="4" t="s">
        <v>135</v>
      </c>
      <c r="DC25" s="4"/>
      <c r="DD25" s="4"/>
      <c r="DE25" s="63"/>
      <c r="DF25" s="4" t="s">
        <v>105</v>
      </c>
      <c r="DG25" s="4" t="s">
        <v>18</v>
      </c>
      <c r="DH25" s="4"/>
      <c r="DI25" s="3"/>
      <c r="DJ25" s="3"/>
      <c r="DK25" s="4" t="s">
        <v>131</v>
      </c>
      <c r="DL25" s="4" t="s">
        <v>132</v>
      </c>
      <c r="DM25" s="4" t="s">
        <v>133</v>
      </c>
      <c r="DN25" s="4" t="s">
        <v>66</v>
      </c>
      <c r="DO25" s="4" t="s">
        <v>134</v>
      </c>
      <c r="DP25" s="4" t="s">
        <v>135</v>
      </c>
    </row>
    <row r="26" spans="1:120" x14ac:dyDescent="0.3">
      <c r="A26" s="26"/>
      <c r="B26" s="4" t="s">
        <v>239</v>
      </c>
      <c r="C26" s="4"/>
      <c r="D26" s="63"/>
      <c r="E26" s="4" t="s">
        <v>105</v>
      </c>
      <c r="F26" s="4" t="s">
        <v>20</v>
      </c>
      <c r="G26" s="4"/>
      <c r="H26" s="3"/>
      <c r="I26" s="4"/>
      <c r="J26" s="4" t="s">
        <v>122</v>
      </c>
      <c r="K26" s="4" t="s">
        <v>142</v>
      </c>
      <c r="L26" s="4" t="s">
        <v>124</v>
      </c>
      <c r="M26" s="4" t="s">
        <v>75</v>
      </c>
      <c r="N26" s="4" t="s">
        <v>134</v>
      </c>
      <c r="O26" s="4" t="s">
        <v>113</v>
      </c>
      <c r="P26" s="4"/>
      <c r="Q26" s="4"/>
      <c r="R26" s="4"/>
      <c r="S26" s="63"/>
      <c r="T26" s="4" t="s">
        <v>105</v>
      </c>
      <c r="U26" s="4" t="s">
        <v>20</v>
      </c>
      <c r="V26" s="4"/>
      <c r="W26" s="3"/>
      <c r="X26" s="4"/>
      <c r="Y26" s="4" t="s">
        <v>122</v>
      </c>
      <c r="Z26" s="4" t="s">
        <v>142</v>
      </c>
      <c r="AA26" s="4" t="s">
        <v>124</v>
      </c>
      <c r="AB26" s="4" t="s">
        <v>75</v>
      </c>
      <c r="AC26" s="4" t="s">
        <v>134</v>
      </c>
      <c r="AD26" s="4" t="s">
        <v>113</v>
      </c>
      <c r="AE26" s="4"/>
      <c r="AF26" s="4"/>
      <c r="AG26" s="4"/>
      <c r="AH26" s="63"/>
      <c r="AI26" s="4" t="s">
        <v>105</v>
      </c>
      <c r="AJ26" s="4" t="s">
        <v>20</v>
      </c>
      <c r="AK26" s="4"/>
      <c r="AL26" s="3"/>
      <c r="AM26" s="4"/>
      <c r="AN26" s="4" t="s">
        <v>122</v>
      </c>
      <c r="AO26" s="4" t="s">
        <v>142</v>
      </c>
      <c r="AP26" s="4" t="s">
        <v>124</v>
      </c>
      <c r="AQ26" s="4" t="s">
        <v>75</v>
      </c>
      <c r="AR26" s="4" t="s">
        <v>134</v>
      </c>
      <c r="AS26" s="4" t="s">
        <v>113</v>
      </c>
      <c r="AT26" s="4"/>
      <c r="AU26" s="4"/>
      <c r="AV26" s="4"/>
      <c r="AW26" s="63"/>
      <c r="AX26" s="4" t="s">
        <v>105</v>
      </c>
      <c r="AY26" s="4" t="s">
        <v>20</v>
      </c>
      <c r="AZ26" s="4"/>
      <c r="BA26" s="3"/>
      <c r="BB26" s="4"/>
      <c r="BC26" s="4" t="s">
        <v>122</v>
      </c>
      <c r="BD26" s="4" t="s">
        <v>142</v>
      </c>
      <c r="BE26" s="4" t="s">
        <v>124</v>
      </c>
      <c r="BF26" s="4" t="s">
        <v>75</v>
      </c>
      <c r="BG26" s="4" t="s">
        <v>134</v>
      </c>
      <c r="BH26" s="4" t="s">
        <v>113</v>
      </c>
      <c r="BI26" s="4"/>
      <c r="BJ26" s="4"/>
      <c r="BK26" s="4"/>
      <c r="BL26" s="63"/>
      <c r="BM26" s="4" t="s">
        <v>105</v>
      </c>
      <c r="BN26" s="4" t="s">
        <v>20</v>
      </c>
      <c r="BO26" s="4"/>
      <c r="BP26" s="3"/>
      <c r="BQ26" s="4"/>
      <c r="BR26" s="4" t="s">
        <v>122</v>
      </c>
      <c r="BS26" s="4" t="s">
        <v>142</v>
      </c>
      <c r="BT26" s="4" t="s">
        <v>124</v>
      </c>
      <c r="BU26" s="4" t="s">
        <v>75</v>
      </c>
      <c r="BV26" s="4" t="s">
        <v>134</v>
      </c>
      <c r="BW26" s="4" t="s">
        <v>113</v>
      </c>
      <c r="BX26" s="4"/>
      <c r="BY26" s="4"/>
      <c r="BZ26" s="4"/>
      <c r="CA26" s="63"/>
      <c r="CB26" s="4" t="s">
        <v>105</v>
      </c>
      <c r="CC26" s="4" t="s">
        <v>20</v>
      </c>
      <c r="CD26" s="4"/>
      <c r="CE26" s="3"/>
      <c r="CF26" s="4"/>
      <c r="CG26" s="4" t="s">
        <v>122</v>
      </c>
      <c r="CH26" s="4" t="s">
        <v>142</v>
      </c>
      <c r="CI26" s="4" t="s">
        <v>124</v>
      </c>
      <c r="CJ26" s="4" t="s">
        <v>75</v>
      </c>
      <c r="CK26" s="4" t="s">
        <v>134</v>
      </c>
      <c r="CL26" s="4" t="s">
        <v>113</v>
      </c>
      <c r="CM26" s="4"/>
      <c r="CN26" s="4"/>
      <c r="CO26" s="4"/>
      <c r="CP26" s="63"/>
      <c r="CQ26" s="4" t="s">
        <v>105</v>
      </c>
      <c r="CR26" s="4" t="s">
        <v>20</v>
      </c>
      <c r="CS26" s="4"/>
      <c r="CT26" s="3"/>
      <c r="CU26" s="4"/>
      <c r="CV26" s="4" t="s">
        <v>122</v>
      </c>
      <c r="CW26" s="4" t="s">
        <v>142</v>
      </c>
      <c r="CX26" s="4" t="s">
        <v>124</v>
      </c>
      <c r="CY26" s="4" t="s">
        <v>75</v>
      </c>
      <c r="CZ26" s="4" t="s">
        <v>134</v>
      </c>
      <c r="DA26" s="4" t="s">
        <v>113</v>
      </c>
      <c r="DC26" s="4"/>
      <c r="DD26" s="4"/>
      <c r="DE26" s="63"/>
      <c r="DF26" s="4" t="s">
        <v>105</v>
      </c>
      <c r="DG26" s="4" t="s">
        <v>20</v>
      </c>
      <c r="DH26" s="4"/>
      <c r="DI26" s="3"/>
      <c r="DJ26" s="4"/>
      <c r="DK26" s="4" t="s">
        <v>122</v>
      </c>
      <c r="DL26" s="4" t="s">
        <v>142</v>
      </c>
      <c r="DM26" s="4" t="s">
        <v>124</v>
      </c>
      <c r="DN26" s="4" t="s">
        <v>75</v>
      </c>
      <c r="DO26" s="4" t="s">
        <v>134</v>
      </c>
      <c r="DP26" s="4" t="s">
        <v>113</v>
      </c>
    </row>
    <row r="27" spans="1:120" x14ac:dyDescent="0.3">
      <c r="A27" s="26"/>
      <c r="B27" s="4" t="s">
        <v>240</v>
      </c>
      <c r="C27" s="4"/>
      <c r="D27" s="63"/>
      <c r="E27" s="4" t="s">
        <v>105</v>
      </c>
      <c r="F27" s="4" t="s">
        <v>22</v>
      </c>
      <c r="G27" s="4"/>
      <c r="H27" s="3"/>
      <c r="I27" s="4"/>
      <c r="J27" s="4" t="s">
        <v>122</v>
      </c>
      <c r="K27" s="4" t="s">
        <v>132</v>
      </c>
      <c r="L27" s="4" t="s">
        <v>124</v>
      </c>
      <c r="M27" s="4" t="s">
        <v>66</v>
      </c>
      <c r="N27" s="4" t="s">
        <v>134</v>
      </c>
      <c r="O27" s="4" t="s">
        <v>125</v>
      </c>
      <c r="P27" s="4"/>
      <c r="Q27" s="4"/>
      <c r="R27" s="4"/>
      <c r="S27" s="63"/>
      <c r="T27" s="4" t="s">
        <v>105</v>
      </c>
      <c r="U27" s="4" t="s">
        <v>22</v>
      </c>
      <c r="V27" s="4"/>
      <c r="W27" s="3"/>
      <c r="X27" s="4"/>
      <c r="Y27" s="4" t="s">
        <v>122</v>
      </c>
      <c r="Z27" s="4" t="s">
        <v>132</v>
      </c>
      <c r="AA27" s="4" t="s">
        <v>124</v>
      </c>
      <c r="AB27" s="4" t="s">
        <v>66</v>
      </c>
      <c r="AC27" s="4" t="s">
        <v>134</v>
      </c>
      <c r="AD27" s="4" t="s">
        <v>125</v>
      </c>
      <c r="AE27" s="4"/>
      <c r="AF27" s="4"/>
      <c r="AG27" s="4"/>
      <c r="AH27" s="63"/>
      <c r="AI27" s="4" t="s">
        <v>105</v>
      </c>
      <c r="AJ27" s="4" t="s">
        <v>22</v>
      </c>
      <c r="AK27" s="4"/>
      <c r="AL27" s="3"/>
      <c r="AM27" s="4"/>
      <c r="AN27" s="4" t="s">
        <v>122</v>
      </c>
      <c r="AO27" s="4" t="s">
        <v>132</v>
      </c>
      <c r="AP27" s="4" t="s">
        <v>124</v>
      </c>
      <c r="AQ27" s="4" t="s">
        <v>66</v>
      </c>
      <c r="AR27" s="4" t="s">
        <v>134</v>
      </c>
      <c r="AS27" s="4" t="s">
        <v>125</v>
      </c>
      <c r="AT27" s="4"/>
      <c r="AU27" s="4"/>
      <c r="AV27" s="4"/>
      <c r="AW27" s="63"/>
      <c r="AX27" s="4" t="s">
        <v>105</v>
      </c>
      <c r="AY27" s="4" t="s">
        <v>22</v>
      </c>
      <c r="AZ27" s="4"/>
      <c r="BA27" s="3"/>
      <c r="BB27" s="4"/>
      <c r="BC27" s="4" t="s">
        <v>122</v>
      </c>
      <c r="BD27" s="4" t="s">
        <v>132</v>
      </c>
      <c r="BE27" s="4" t="s">
        <v>124</v>
      </c>
      <c r="BF27" s="4" t="s">
        <v>66</v>
      </c>
      <c r="BG27" s="4" t="s">
        <v>134</v>
      </c>
      <c r="BH27" s="4" t="s">
        <v>125</v>
      </c>
      <c r="BI27" s="4"/>
      <c r="BJ27" s="4"/>
      <c r="BK27" s="4"/>
      <c r="BL27" s="63"/>
      <c r="BM27" s="4" t="s">
        <v>105</v>
      </c>
      <c r="BN27" s="4" t="s">
        <v>22</v>
      </c>
      <c r="BO27" s="4"/>
      <c r="BP27" s="3"/>
      <c r="BQ27" s="4"/>
      <c r="BR27" s="4" t="s">
        <v>122</v>
      </c>
      <c r="BS27" s="4" t="s">
        <v>132</v>
      </c>
      <c r="BT27" s="4" t="s">
        <v>124</v>
      </c>
      <c r="BU27" s="4" t="s">
        <v>66</v>
      </c>
      <c r="BV27" s="4" t="s">
        <v>134</v>
      </c>
      <c r="BW27" s="4" t="s">
        <v>125</v>
      </c>
      <c r="BX27" s="4"/>
      <c r="BY27" s="4"/>
      <c r="BZ27" s="4"/>
      <c r="CA27" s="63"/>
      <c r="CB27" s="4" t="s">
        <v>105</v>
      </c>
      <c r="CC27" s="4" t="s">
        <v>22</v>
      </c>
      <c r="CD27" s="4"/>
      <c r="CE27" s="3"/>
      <c r="CF27" s="4"/>
      <c r="CG27" s="4" t="s">
        <v>122</v>
      </c>
      <c r="CH27" s="4" t="s">
        <v>132</v>
      </c>
      <c r="CI27" s="4" t="s">
        <v>124</v>
      </c>
      <c r="CJ27" s="4" t="s">
        <v>66</v>
      </c>
      <c r="CK27" s="4" t="s">
        <v>134</v>
      </c>
      <c r="CL27" s="4" t="s">
        <v>125</v>
      </c>
      <c r="CM27" s="4"/>
      <c r="CN27" s="4"/>
      <c r="CO27" s="4"/>
      <c r="CP27" s="63"/>
      <c r="CQ27" s="4" t="s">
        <v>105</v>
      </c>
      <c r="CR27" s="4" t="s">
        <v>22</v>
      </c>
      <c r="CS27" s="4"/>
      <c r="CT27" s="3"/>
      <c r="CU27" s="4"/>
      <c r="CV27" s="4" t="s">
        <v>122</v>
      </c>
      <c r="CW27" s="4" t="s">
        <v>132</v>
      </c>
      <c r="CX27" s="4" t="s">
        <v>124</v>
      </c>
      <c r="CY27" s="4" t="s">
        <v>66</v>
      </c>
      <c r="CZ27" s="4" t="s">
        <v>134</v>
      </c>
      <c r="DA27" s="4" t="s">
        <v>125</v>
      </c>
      <c r="DC27" s="4"/>
      <c r="DD27" s="4"/>
      <c r="DE27" s="63"/>
      <c r="DF27" s="4" t="s">
        <v>105</v>
      </c>
      <c r="DG27" s="4" t="s">
        <v>22</v>
      </c>
      <c r="DH27" s="4"/>
      <c r="DI27" s="3"/>
      <c r="DJ27" s="4"/>
      <c r="DK27" s="4" t="s">
        <v>122</v>
      </c>
      <c r="DL27" s="4" t="s">
        <v>132</v>
      </c>
      <c r="DM27" s="4" t="s">
        <v>124</v>
      </c>
      <c r="DN27" s="4" t="s">
        <v>66</v>
      </c>
      <c r="DO27" s="4" t="s">
        <v>134</v>
      </c>
      <c r="DP27" s="4" t="s">
        <v>125</v>
      </c>
    </row>
    <row r="28" spans="1:120" x14ac:dyDescent="0.3">
      <c r="A28" s="26"/>
      <c r="B28" s="4"/>
      <c r="C28" s="4"/>
      <c r="D28" s="63"/>
      <c r="E28" s="4"/>
      <c r="F28" s="4"/>
      <c r="G28" s="4"/>
      <c r="H28" s="3"/>
      <c r="I28" s="4"/>
      <c r="J28" s="4"/>
      <c r="K28" s="4"/>
      <c r="L28" s="4"/>
      <c r="M28" s="4"/>
      <c r="N28" s="4"/>
      <c r="O28" s="4"/>
      <c r="P28" s="4"/>
      <c r="Q28" s="4"/>
      <c r="R28" s="4"/>
      <c r="S28" s="63"/>
      <c r="T28" s="4"/>
      <c r="U28" s="4"/>
      <c r="V28" s="4"/>
      <c r="W28" s="3"/>
      <c r="X28" s="4"/>
      <c r="Y28" s="4"/>
      <c r="Z28" s="4"/>
      <c r="AA28" s="4"/>
      <c r="AB28" s="4"/>
      <c r="AC28" s="4"/>
      <c r="AD28" s="4"/>
      <c r="AE28" s="4"/>
      <c r="AF28" s="4"/>
      <c r="AG28" s="4"/>
      <c r="AH28" s="63"/>
      <c r="AI28" s="4"/>
      <c r="AJ28" s="4"/>
      <c r="AK28" s="4"/>
      <c r="AL28" s="3"/>
      <c r="AM28" s="4"/>
      <c r="AN28" s="4"/>
      <c r="AO28" s="4"/>
      <c r="AP28" s="4"/>
      <c r="AQ28" s="4"/>
      <c r="AR28" s="4"/>
      <c r="AS28" s="4"/>
      <c r="AT28" s="4"/>
      <c r="AU28" s="4"/>
      <c r="AV28" s="4"/>
      <c r="AW28" s="63"/>
      <c r="AX28" s="4"/>
      <c r="AY28" s="4"/>
      <c r="AZ28" s="4"/>
      <c r="BA28" s="3"/>
      <c r="BB28" s="4"/>
      <c r="BC28" s="4"/>
      <c r="BD28" s="4"/>
      <c r="BE28" s="4"/>
      <c r="BF28" s="4"/>
      <c r="BG28" s="4"/>
      <c r="BH28" s="4"/>
      <c r="BI28" s="4"/>
      <c r="BJ28" s="4"/>
      <c r="BK28" s="4"/>
      <c r="BL28" s="63"/>
      <c r="BM28" s="4"/>
      <c r="BN28" s="4"/>
      <c r="BO28" s="4"/>
      <c r="BP28" s="3"/>
      <c r="BQ28" s="4"/>
      <c r="BR28" s="4"/>
      <c r="BS28" s="4"/>
      <c r="BT28" s="4"/>
      <c r="BU28" s="4"/>
      <c r="BV28" s="4"/>
      <c r="BW28" s="4"/>
      <c r="BX28" s="4"/>
      <c r="BY28" s="4"/>
      <c r="BZ28" s="4"/>
      <c r="CA28" s="63"/>
      <c r="CB28" s="4"/>
      <c r="CC28" s="4"/>
      <c r="CD28" s="4"/>
      <c r="CE28" s="3"/>
      <c r="CF28" s="4"/>
      <c r="CG28" s="4"/>
      <c r="CH28" s="4"/>
      <c r="CI28" s="4"/>
      <c r="CJ28" s="4"/>
      <c r="CK28" s="4"/>
      <c r="CL28" s="4"/>
      <c r="CM28" s="4"/>
      <c r="CN28" s="4"/>
      <c r="CO28" s="4"/>
      <c r="CP28" s="63"/>
      <c r="CQ28" s="4"/>
      <c r="CR28" s="4"/>
      <c r="CS28" s="4"/>
      <c r="CT28" s="3"/>
      <c r="CU28" s="4"/>
      <c r="CV28" s="4"/>
      <c r="CW28" s="4"/>
      <c r="CX28" s="4"/>
      <c r="CY28" s="4"/>
      <c r="CZ28" s="4"/>
      <c r="DA28" s="4"/>
      <c r="DC28" s="4"/>
      <c r="DD28" s="4"/>
      <c r="DE28" s="63"/>
      <c r="DF28" s="4"/>
      <c r="DG28" s="4"/>
      <c r="DH28" s="4"/>
      <c r="DI28" s="3"/>
      <c r="DJ28" s="4"/>
      <c r="DK28" s="4"/>
      <c r="DL28" s="4"/>
      <c r="DM28" s="4"/>
      <c r="DN28" s="4"/>
      <c r="DO28" s="4"/>
      <c r="DP28" s="4"/>
    </row>
    <row r="29" spans="1:120" x14ac:dyDescent="0.3">
      <c r="A29" s="26"/>
      <c r="B29" s="4"/>
      <c r="C29" s="4"/>
      <c r="D29" s="63"/>
      <c r="E29" s="4"/>
      <c r="F29" s="4"/>
      <c r="G29" s="4"/>
      <c r="H29" s="3"/>
      <c r="I29" s="3"/>
      <c r="J29" s="4"/>
      <c r="K29" s="4"/>
      <c r="L29" s="4"/>
      <c r="M29" s="4"/>
      <c r="N29" s="4"/>
      <c r="O29" s="4"/>
      <c r="P29" s="4"/>
      <c r="Q29" s="4"/>
      <c r="R29" s="4"/>
      <c r="S29" s="63"/>
      <c r="T29" s="4"/>
      <c r="U29" s="4"/>
      <c r="V29" s="4"/>
      <c r="W29" s="3"/>
      <c r="X29" s="3"/>
      <c r="Y29" s="4"/>
      <c r="Z29" s="4"/>
      <c r="AA29" s="4"/>
      <c r="AB29" s="4"/>
      <c r="AC29" s="4"/>
      <c r="AD29" s="4"/>
      <c r="AE29" s="4"/>
      <c r="AF29" s="4"/>
      <c r="AG29" s="4"/>
      <c r="AH29" s="63"/>
      <c r="AI29" s="4"/>
      <c r="AJ29" s="4"/>
      <c r="AK29" s="4"/>
      <c r="AL29" s="3"/>
      <c r="AM29" s="3"/>
      <c r="AN29" s="4"/>
      <c r="AO29" s="4"/>
      <c r="AP29" s="4"/>
      <c r="AQ29" s="4"/>
      <c r="AR29" s="4"/>
      <c r="AS29" s="4"/>
      <c r="AT29" s="4"/>
      <c r="AU29" s="4"/>
      <c r="AV29" s="4"/>
      <c r="AW29" s="63"/>
      <c r="AX29" s="4"/>
      <c r="AY29" s="4"/>
      <c r="AZ29" s="4"/>
      <c r="BA29" s="3"/>
      <c r="BB29" s="3"/>
      <c r="BC29" s="4"/>
      <c r="BD29" s="4"/>
      <c r="BE29" s="4"/>
      <c r="BF29" s="4"/>
      <c r="BG29" s="4"/>
      <c r="BH29" s="4"/>
      <c r="BI29" s="4"/>
      <c r="BJ29" s="4"/>
      <c r="BK29" s="4"/>
      <c r="BL29" s="63"/>
      <c r="BM29" s="4"/>
      <c r="BN29" s="4"/>
      <c r="BO29" s="4"/>
      <c r="BP29" s="3"/>
      <c r="BQ29" s="3"/>
      <c r="BR29" s="4"/>
      <c r="BS29" s="4"/>
      <c r="BT29" s="4"/>
      <c r="BU29" s="4"/>
      <c r="BV29" s="4"/>
      <c r="BW29" s="4"/>
      <c r="BX29" s="4"/>
      <c r="BY29" s="4"/>
      <c r="BZ29" s="4"/>
      <c r="CA29" s="63"/>
      <c r="CB29" s="4"/>
      <c r="CC29" s="4"/>
      <c r="CD29" s="4"/>
      <c r="CE29" s="3"/>
      <c r="CF29" s="3"/>
      <c r="CG29" s="4"/>
      <c r="CH29" s="4"/>
      <c r="CI29" s="4"/>
      <c r="CJ29" s="4"/>
      <c r="CK29" s="4"/>
      <c r="CL29" s="4"/>
      <c r="CM29" s="4"/>
      <c r="CN29" s="4"/>
      <c r="CO29" s="4"/>
      <c r="CP29" s="63"/>
      <c r="CQ29" s="4"/>
      <c r="CR29" s="4"/>
      <c r="CS29" s="4"/>
      <c r="CT29" s="3"/>
      <c r="CU29" s="3"/>
      <c r="CV29" s="4"/>
      <c r="CW29" s="4"/>
      <c r="CX29" s="4"/>
      <c r="CY29" s="4"/>
      <c r="CZ29" s="4"/>
      <c r="DA29" s="4"/>
      <c r="DC29" s="4"/>
      <c r="DD29" s="4"/>
      <c r="DE29" s="63"/>
      <c r="DF29" s="4"/>
      <c r="DG29" s="4"/>
      <c r="DH29" s="4"/>
      <c r="DI29" s="3"/>
      <c r="DJ29" s="3"/>
      <c r="DK29" s="4"/>
      <c r="DL29" s="4"/>
      <c r="DM29" s="4"/>
      <c r="DN29" s="4"/>
      <c r="DO29" s="4"/>
      <c r="DP29" s="4"/>
    </row>
    <row r="30" spans="1:120" x14ac:dyDescent="0.3">
      <c r="A30" s="26"/>
      <c r="B30" s="4"/>
      <c r="C30" s="4"/>
      <c r="D30" s="63"/>
      <c r="E30" s="4"/>
      <c r="F30" s="4"/>
      <c r="G30" s="4"/>
      <c r="H30" s="3"/>
      <c r="I30" s="3"/>
      <c r="J30" s="4"/>
      <c r="K30" s="4"/>
      <c r="L30" s="4"/>
      <c r="M30" s="4"/>
      <c r="N30" s="4"/>
      <c r="O30" s="4"/>
      <c r="P30" s="4"/>
      <c r="Q30" s="4"/>
      <c r="R30" s="4"/>
      <c r="S30" s="63"/>
      <c r="T30" s="4"/>
      <c r="U30" s="4"/>
      <c r="V30" s="4"/>
      <c r="W30" s="3"/>
      <c r="X30" s="3"/>
      <c r="Y30" s="4"/>
      <c r="Z30" s="4"/>
      <c r="AA30" s="4"/>
      <c r="AB30" s="4"/>
      <c r="AC30" s="4"/>
      <c r="AD30" s="4"/>
      <c r="AE30" s="4"/>
      <c r="AF30" s="4"/>
      <c r="AG30" s="4"/>
      <c r="AH30" s="63"/>
      <c r="AI30" s="4"/>
      <c r="AJ30" s="4"/>
      <c r="AK30" s="4"/>
      <c r="AL30" s="3"/>
      <c r="AM30" s="3"/>
      <c r="AN30" s="4"/>
      <c r="AO30" s="4"/>
      <c r="AP30" s="4"/>
      <c r="AQ30" s="4"/>
      <c r="AR30" s="4"/>
      <c r="AS30" s="4"/>
      <c r="AT30" s="4"/>
      <c r="AU30" s="4"/>
      <c r="AV30" s="4"/>
      <c r="AW30" s="63"/>
      <c r="AX30" s="4"/>
      <c r="AY30" s="4"/>
      <c r="AZ30" s="4"/>
      <c r="BA30" s="3"/>
      <c r="BB30" s="3"/>
      <c r="BC30" s="4"/>
      <c r="BD30" s="4"/>
      <c r="BE30" s="4"/>
      <c r="BF30" s="4"/>
      <c r="BG30" s="4"/>
      <c r="BH30" s="4"/>
      <c r="BI30" s="4"/>
      <c r="BJ30" s="4"/>
      <c r="BK30" s="4"/>
      <c r="BL30" s="63"/>
      <c r="BM30" s="4"/>
      <c r="BN30" s="4"/>
      <c r="BO30" s="4"/>
      <c r="BP30" s="3"/>
      <c r="BQ30" s="3"/>
      <c r="BR30" s="4"/>
      <c r="BS30" s="4"/>
      <c r="BT30" s="4"/>
      <c r="BU30" s="4"/>
      <c r="BV30" s="4"/>
      <c r="BW30" s="4"/>
      <c r="BX30" s="4"/>
      <c r="BY30" s="4"/>
      <c r="BZ30" s="4"/>
      <c r="CA30" s="63"/>
      <c r="CB30" s="4"/>
      <c r="CC30" s="4"/>
      <c r="CD30" s="4"/>
      <c r="CE30" s="3"/>
      <c r="CF30" s="3"/>
      <c r="CG30" s="4"/>
      <c r="CH30" s="4"/>
      <c r="CI30" s="4"/>
      <c r="CJ30" s="4"/>
      <c r="CK30" s="4"/>
      <c r="CL30" s="4"/>
      <c r="CM30" s="4"/>
      <c r="CN30" s="4"/>
      <c r="CO30" s="4"/>
      <c r="CP30" s="63"/>
      <c r="CQ30" s="4"/>
      <c r="CR30" s="4"/>
      <c r="CS30" s="4"/>
      <c r="CT30" s="3"/>
      <c r="CU30" s="3"/>
      <c r="CV30" s="4"/>
      <c r="CW30" s="4"/>
      <c r="CX30" s="4"/>
      <c r="CY30" s="4"/>
      <c r="CZ30" s="4"/>
      <c r="DA30" s="4"/>
      <c r="DC30" s="4"/>
      <c r="DD30" s="4"/>
      <c r="DE30" s="63"/>
      <c r="DF30" s="4"/>
      <c r="DG30" s="4"/>
      <c r="DH30" s="4"/>
      <c r="DI30" s="3"/>
      <c r="DJ30" s="3"/>
      <c r="DK30" s="4"/>
      <c r="DL30" s="4"/>
      <c r="DM30" s="4"/>
      <c r="DN30" s="4"/>
      <c r="DO30" s="4"/>
      <c r="DP30" s="4"/>
    </row>
    <row r="31" spans="1:120" x14ac:dyDescent="0.3">
      <c r="A31" s="26"/>
      <c r="B31" s="4"/>
      <c r="C31" s="4"/>
      <c r="D31" s="63"/>
      <c r="E31" s="4"/>
      <c r="F31" s="4"/>
      <c r="G31" s="4"/>
      <c r="H31" s="3"/>
      <c r="I31" s="3"/>
      <c r="J31" s="4"/>
      <c r="K31" s="4"/>
      <c r="L31" s="4"/>
      <c r="M31" s="4"/>
      <c r="N31" s="4"/>
      <c r="O31" s="4"/>
      <c r="P31" s="4"/>
      <c r="Q31" s="4"/>
      <c r="R31" s="4"/>
      <c r="S31" s="63"/>
      <c r="T31" s="4"/>
      <c r="U31" s="4"/>
      <c r="V31" s="4"/>
      <c r="W31" s="3"/>
      <c r="X31" s="3"/>
      <c r="Y31" s="4"/>
      <c r="Z31" s="4"/>
      <c r="AA31" s="4"/>
      <c r="AB31" s="4"/>
      <c r="AC31" s="4"/>
      <c r="AD31" s="4"/>
      <c r="AE31" s="4"/>
      <c r="AF31" s="4"/>
      <c r="AG31" s="4"/>
      <c r="AH31" s="63"/>
      <c r="AI31" s="4"/>
      <c r="AJ31" s="4"/>
      <c r="AK31" s="4"/>
      <c r="AL31" s="3"/>
      <c r="AM31" s="3"/>
      <c r="AN31" s="4"/>
      <c r="AO31" s="4"/>
      <c r="AP31" s="4"/>
      <c r="AQ31" s="4"/>
      <c r="AR31" s="4"/>
      <c r="AS31" s="4"/>
      <c r="AT31" s="4"/>
      <c r="AU31" s="4"/>
      <c r="AV31" s="4"/>
      <c r="AW31" s="63"/>
      <c r="AX31" s="4"/>
      <c r="AY31" s="4"/>
      <c r="AZ31" s="4"/>
      <c r="BA31" s="3"/>
      <c r="BB31" s="3"/>
      <c r="BC31" s="4"/>
      <c r="BD31" s="4"/>
      <c r="BE31" s="4"/>
      <c r="BF31" s="4"/>
      <c r="BG31" s="4"/>
      <c r="BH31" s="4"/>
      <c r="BI31" s="4"/>
      <c r="BJ31" s="4"/>
      <c r="BK31" s="4"/>
      <c r="BL31" s="63"/>
      <c r="BM31" s="4"/>
      <c r="BN31" s="4"/>
      <c r="BO31" s="4"/>
      <c r="BP31" s="3"/>
      <c r="BQ31" s="3"/>
      <c r="BR31" s="4"/>
      <c r="BS31" s="4"/>
      <c r="BT31" s="4"/>
      <c r="BU31" s="4"/>
      <c r="BV31" s="4"/>
      <c r="BW31" s="4"/>
      <c r="BX31" s="4"/>
      <c r="BY31" s="4"/>
      <c r="BZ31" s="4"/>
      <c r="CA31" s="63"/>
      <c r="CB31" s="4"/>
      <c r="CC31" s="4"/>
      <c r="CD31" s="4"/>
      <c r="CE31" s="3"/>
      <c r="CF31" s="3"/>
      <c r="CG31" s="4"/>
      <c r="CH31" s="4"/>
      <c r="CI31" s="4"/>
      <c r="CJ31" s="4"/>
      <c r="CK31" s="4"/>
      <c r="CL31" s="4"/>
      <c r="CM31" s="4"/>
      <c r="CN31" s="4"/>
      <c r="CO31" s="4"/>
      <c r="CP31" s="63"/>
      <c r="CQ31" s="4"/>
      <c r="CR31" s="4"/>
      <c r="CS31" s="4"/>
      <c r="CT31" s="3"/>
      <c r="CU31" s="3"/>
      <c r="CV31" s="4"/>
      <c r="CW31" s="4"/>
      <c r="CX31" s="4"/>
      <c r="CY31" s="4"/>
      <c r="CZ31" s="4"/>
      <c r="DA31" s="4"/>
      <c r="DC31" s="4"/>
      <c r="DD31" s="4"/>
      <c r="DE31" s="63"/>
      <c r="DF31" s="4"/>
      <c r="DG31" s="4"/>
      <c r="DH31" s="4"/>
      <c r="DI31" s="3"/>
      <c r="DJ31" s="3"/>
      <c r="DK31" s="4"/>
      <c r="DL31" s="4"/>
      <c r="DM31" s="4"/>
      <c r="DN31" s="4"/>
      <c r="DO31" s="4"/>
      <c r="DP31" s="4"/>
    </row>
    <row r="32" spans="1:120" x14ac:dyDescent="0.3">
      <c r="A32" s="26"/>
      <c r="B32" s="4"/>
      <c r="C32" s="4"/>
      <c r="D32" s="63"/>
      <c r="E32" s="4"/>
      <c r="F32" s="4"/>
      <c r="G32" s="4"/>
      <c r="H32" s="3"/>
      <c r="I32" s="4"/>
      <c r="J32" s="4"/>
      <c r="K32" s="4"/>
      <c r="L32" s="4"/>
      <c r="M32" s="4"/>
      <c r="N32" s="4"/>
      <c r="O32" s="4"/>
      <c r="P32" s="4"/>
      <c r="Q32" s="4"/>
      <c r="R32" s="4"/>
      <c r="S32" s="63"/>
      <c r="T32" s="4"/>
      <c r="U32" s="4"/>
      <c r="V32" s="4"/>
      <c r="W32" s="3"/>
      <c r="X32" s="4"/>
      <c r="Y32" s="4"/>
      <c r="Z32" s="4"/>
      <c r="AA32" s="4"/>
      <c r="AB32" s="4"/>
      <c r="AC32" s="4"/>
      <c r="AD32" s="4"/>
      <c r="AE32" s="4"/>
      <c r="AF32" s="4"/>
      <c r="AG32" s="4"/>
      <c r="AH32" s="63"/>
      <c r="AI32" s="4"/>
      <c r="AJ32" s="4"/>
      <c r="AK32" s="4"/>
      <c r="AL32" s="3"/>
      <c r="AM32" s="4"/>
      <c r="AN32" s="4"/>
      <c r="AO32" s="4"/>
      <c r="AP32" s="4"/>
      <c r="AQ32" s="4"/>
      <c r="AR32" s="4"/>
      <c r="AS32" s="4"/>
      <c r="AT32" s="4"/>
      <c r="AU32" s="4"/>
      <c r="AV32" s="4"/>
      <c r="AW32" s="63"/>
      <c r="AX32" s="4"/>
      <c r="AY32" s="4"/>
      <c r="AZ32" s="4"/>
      <c r="BA32" s="3"/>
      <c r="BB32" s="4"/>
      <c r="BC32" s="4"/>
      <c r="BD32" s="4"/>
      <c r="BE32" s="4"/>
      <c r="BF32" s="4"/>
      <c r="BG32" s="4"/>
      <c r="BH32" s="4"/>
      <c r="BI32" s="4"/>
      <c r="BJ32" s="4"/>
      <c r="BK32" s="4"/>
      <c r="BL32" s="63"/>
      <c r="BM32" s="4"/>
      <c r="BN32" s="4"/>
      <c r="BO32" s="4"/>
      <c r="BP32" s="3"/>
      <c r="BQ32" s="4"/>
      <c r="BR32" s="4"/>
      <c r="BS32" s="4"/>
      <c r="BT32" s="4"/>
      <c r="BU32" s="4"/>
      <c r="BV32" s="4"/>
      <c r="BW32" s="4"/>
      <c r="BX32" s="4"/>
      <c r="BY32" s="4"/>
      <c r="BZ32" s="4"/>
      <c r="CA32" s="63"/>
      <c r="CB32" s="4"/>
      <c r="CC32" s="4"/>
      <c r="CD32" s="4"/>
      <c r="CE32" s="3"/>
      <c r="CF32" s="4"/>
      <c r="CG32" s="4"/>
      <c r="CH32" s="4"/>
      <c r="CI32" s="4"/>
      <c r="CJ32" s="4"/>
      <c r="CK32" s="4"/>
      <c r="CL32" s="4"/>
      <c r="CM32" s="4"/>
      <c r="CN32" s="4"/>
      <c r="CO32" s="4"/>
      <c r="CP32" s="63"/>
      <c r="CQ32" s="4"/>
      <c r="CR32" s="4"/>
      <c r="CS32" s="4"/>
      <c r="CT32" s="3"/>
      <c r="CU32" s="4"/>
      <c r="CV32" s="4"/>
      <c r="CW32" s="4"/>
      <c r="CX32" s="4"/>
      <c r="CY32" s="4"/>
      <c r="CZ32" s="4"/>
      <c r="DA32" s="4"/>
      <c r="DC32" s="4"/>
      <c r="DD32" s="4"/>
      <c r="DE32" s="63"/>
      <c r="DF32" s="4"/>
      <c r="DG32" s="4"/>
      <c r="DH32" s="4"/>
      <c r="DI32" s="3"/>
      <c r="DJ32" s="4"/>
      <c r="DK32" s="4"/>
      <c r="DL32" s="4"/>
      <c r="DM32" s="4"/>
      <c r="DN32" s="4"/>
      <c r="DO32" s="4"/>
      <c r="DP32" s="4"/>
    </row>
    <row r="33" spans="1:120" x14ac:dyDescent="0.3">
      <c r="A33" s="21"/>
      <c r="B33" s="21"/>
      <c r="C33" s="21"/>
      <c r="D33" s="67"/>
      <c r="E33" s="21"/>
      <c r="F33" s="21"/>
      <c r="G33" s="21"/>
      <c r="H33" s="21"/>
      <c r="I33" s="21"/>
      <c r="J33" s="21"/>
      <c r="K33" s="21"/>
      <c r="L33" s="21"/>
      <c r="M33" s="21"/>
      <c r="N33" s="21"/>
      <c r="O33" s="21"/>
      <c r="P33" s="55"/>
      <c r="Q33" s="21"/>
      <c r="R33" s="21"/>
      <c r="S33" s="67"/>
      <c r="T33" s="21"/>
      <c r="U33" s="21"/>
      <c r="V33" s="21"/>
      <c r="W33" s="21"/>
      <c r="X33" s="21"/>
      <c r="Y33" s="21"/>
      <c r="Z33" s="21"/>
      <c r="AA33" s="21"/>
      <c r="AB33" s="21"/>
      <c r="AC33" s="21"/>
      <c r="AD33" s="21"/>
      <c r="AE33" s="55"/>
      <c r="AF33" s="21"/>
      <c r="AG33" s="21"/>
      <c r="AH33" s="67"/>
      <c r="AI33" s="21"/>
      <c r="AJ33" s="21"/>
      <c r="AK33" s="21"/>
      <c r="AL33" s="21"/>
      <c r="AM33" s="21"/>
      <c r="AN33" s="21"/>
      <c r="AO33" s="21"/>
      <c r="AP33" s="21"/>
      <c r="AQ33" s="21"/>
      <c r="AR33" s="21"/>
      <c r="AS33" s="21"/>
      <c r="AT33" s="55"/>
      <c r="AU33" s="21"/>
      <c r="AV33" s="21"/>
      <c r="AW33" s="67"/>
      <c r="AX33" s="21"/>
      <c r="AY33" s="21"/>
      <c r="AZ33" s="21"/>
      <c r="BA33" s="21"/>
      <c r="BB33" s="21"/>
      <c r="BC33" s="21"/>
      <c r="BD33" s="21"/>
      <c r="BE33" s="21"/>
      <c r="BF33" s="21"/>
      <c r="BG33" s="21"/>
      <c r="BH33" s="21"/>
      <c r="BI33" s="55"/>
      <c r="BJ33" s="21"/>
      <c r="BK33" s="21"/>
      <c r="BL33" s="67"/>
      <c r="BM33" s="21"/>
      <c r="BN33" s="21"/>
      <c r="BO33" s="21"/>
      <c r="BP33" s="21"/>
      <c r="BQ33" s="21"/>
      <c r="BR33" s="21"/>
      <c r="BS33" s="21"/>
      <c r="BT33" s="21"/>
      <c r="BU33" s="21"/>
      <c r="BV33" s="21"/>
      <c r="BW33" s="21"/>
      <c r="BX33" s="55"/>
      <c r="BY33" s="21"/>
      <c r="BZ33" s="21"/>
      <c r="CA33" s="67"/>
      <c r="CB33" s="21"/>
      <c r="CC33" s="21"/>
      <c r="CD33" s="21"/>
      <c r="CE33" s="21"/>
      <c r="CF33" s="21"/>
      <c r="CG33" s="21"/>
      <c r="CH33" s="21"/>
      <c r="CI33" s="21"/>
      <c r="CJ33" s="21"/>
      <c r="CK33" s="21"/>
      <c r="CL33" s="21"/>
      <c r="CM33" s="55"/>
      <c r="CN33" s="22"/>
      <c r="CO33" s="21"/>
      <c r="CP33" s="67"/>
      <c r="CQ33" s="21"/>
      <c r="CR33" s="21"/>
      <c r="CS33" s="21"/>
      <c r="CT33" s="21"/>
      <c r="CU33" s="21"/>
      <c r="CV33" s="21"/>
      <c r="CW33" s="21"/>
      <c r="CX33" s="21"/>
      <c r="CY33" s="21"/>
      <c r="CZ33" s="21"/>
      <c r="DA33" s="21"/>
      <c r="DC33" s="22"/>
      <c r="DD33" s="21"/>
      <c r="DE33" s="67"/>
      <c r="DF33" s="21"/>
      <c r="DG33" s="21"/>
      <c r="DH33" s="21"/>
      <c r="DI33" s="21"/>
      <c r="DJ33" s="21"/>
      <c r="DK33" s="21"/>
      <c r="DL33" s="21"/>
      <c r="DM33" s="21"/>
      <c r="DN33" s="21"/>
      <c r="DO33" s="21"/>
      <c r="DP33" s="21"/>
    </row>
    <row r="34" spans="1:120" x14ac:dyDescent="0.3">
      <c r="A34" s="26"/>
      <c r="B34" s="4"/>
      <c r="C34" s="4"/>
      <c r="D34" s="63"/>
      <c r="E34" s="4"/>
      <c r="F34" s="4"/>
      <c r="G34" s="4"/>
      <c r="H34" s="3"/>
      <c r="I34" s="3"/>
      <c r="J34" s="4"/>
      <c r="K34" s="4"/>
      <c r="L34" s="4"/>
      <c r="M34" s="4"/>
      <c r="N34" s="4"/>
      <c r="O34" s="4"/>
      <c r="P34" s="4"/>
      <c r="Q34" s="4"/>
      <c r="R34" s="4"/>
      <c r="S34" s="63"/>
      <c r="T34" s="4"/>
      <c r="U34" s="4"/>
      <c r="V34" s="4"/>
      <c r="W34" s="3"/>
      <c r="X34" s="3"/>
      <c r="Y34" s="4"/>
      <c r="Z34" s="4"/>
      <c r="AA34" s="4"/>
      <c r="AB34" s="4"/>
      <c r="AC34" s="4"/>
      <c r="AD34" s="4"/>
      <c r="AE34" s="4"/>
      <c r="AF34" s="4"/>
      <c r="AG34" s="4"/>
      <c r="AH34" s="63"/>
      <c r="AI34" s="4"/>
      <c r="AJ34" s="4"/>
      <c r="AK34" s="4"/>
      <c r="AL34" s="3"/>
      <c r="AM34" s="3"/>
      <c r="AN34" s="4"/>
      <c r="AO34" s="4"/>
      <c r="AP34" s="4"/>
      <c r="AQ34" s="4"/>
      <c r="AR34" s="4"/>
      <c r="AS34" s="4"/>
      <c r="AT34" s="4"/>
      <c r="AU34" s="4"/>
      <c r="AV34" s="4"/>
      <c r="AW34" s="63"/>
      <c r="AX34" s="4"/>
      <c r="AY34" s="4"/>
      <c r="AZ34" s="4"/>
      <c r="BA34" s="3"/>
      <c r="BB34" s="3"/>
      <c r="BC34" s="4"/>
      <c r="BD34" s="4"/>
      <c r="BE34" s="4"/>
      <c r="BF34" s="4"/>
      <c r="BG34" s="4"/>
      <c r="BH34" s="4"/>
      <c r="BI34" s="4"/>
      <c r="BJ34" s="4"/>
      <c r="BK34" s="4"/>
      <c r="BL34" s="63"/>
      <c r="BM34" s="4"/>
      <c r="BN34" s="4"/>
      <c r="BO34" s="4"/>
      <c r="BP34" s="3"/>
      <c r="BQ34" s="3"/>
      <c r="BR34" s="4"/>
      <c r="BS34" s="4"/>
      <c r="BT34" s="4"/>
      <c r="BU34" s="4"/>
      <c r="BV34" s="4"/>
      <c r="BW34" s="4"/>
      <c r="BX34" s="4"/>
      <c r="BY34" s="4"/>
      <c r="BZ34" s="4"/>
      <c r="CA34" s="63"/>
      <c r="CB34" s="4"/>
      <c r="CC34" s="4"/>
      <c r="CD34" s="4"/>
      <c r="CE34" s="3"/>
      <c r="CF34" s="3"/>
      <c r="CG34" s="4"/>
      <c r="CH34" s="4"/>
      <c r="CI34" s="4"/>
      <c r="CJ34" s="4"/>
      <c r="CK34" s="4"/>
      <c r="CL34" s="4"/>
      <c r="CM34" s="4"/>
      <c r="CN34" s="4"/>
      <c r="CO34" s="4"/>
      <c r="CP34" s="63"/>
      <c r="CQ34" s="4"/>
      <c r="CR34" s="4"/>
      <c r="CS34" s="4"/>
      <c r="CT34" s="3"/>
      <c r="CU34" s="3"/>
      <c r="CV34" s="4"/>
      <c r="CW34" s="4"/>
      <c r="CX34" s="4"/>
      <c r="CY34" s="4"/>
      <c r="CZ34" s="4"/>
      <c r="DA34" s="4"/>
      <c r="DC34" s="4"/>
      <c r="DD34" s="4"/>
      <c r="DE34" s="63"/>
      <c r="DF34" s="4"/>
      <c r="DG34" s="4"/>
      <c r="DH34" s="4"/>
      <c r="DI34" s="3"/>
      <c r="DJ34" s="3"/>
      <c r="DK34" s="4"/>
      <c r="DL34" s="4"/>
      <c r="DM34" s="4"/>
      <c r="DN34" s="4"/>
      <c r="DO34" s="4"/>
      <c r="DP34" s="4"/>
    </row>
    <row r="35" spans="1:120" x14ac:dyDescent="0.3">
      <c r="A35" s="26"/>
      <c r="B35" s="4"/>
      <c r="C35" s="4"/>
      <c r="D35" s="63"/>
      <c r="E35" s="4"/>
      <c r="F35" s="4"/>
      <c r="G35" s="4"/>
      <c r="H35" s="3"/>
      <c r="I35" s="4"/>
      <c r="J35" s="4"/>
      <c r="K35" s="4"/>
      <c r="L35" s="4"/>
      <c r="M35" s="4"/>
      <c r="N35" s="4"/>
      <c r="O35" s="4"/>
      <c r="P35" s="4"/>
      <c r="Q35" s="4"/>
      <c r="R35" s="4"/>
      <c r="S35" s="63"/>
      <c r="T35" s="4"/>
      <c r="U35" s="4"/>
      <c r="V35" s="4"/>
      <c r="W35" s="3"/>
      <c r="X35" s="4"/>
      <c r="Y35" s="4"/>
      <c r="Z35" s="4"/>
      <c r="AA35" s="4"/>
      <c r="AB35" s="4"/>
      <c r="AC35" s="4"/>
      <c r="AD35" s="4"/>
      <c r="AE35" s="4"/>
      <c r="AF35" s="4"/>
      <c r="AG35" s="4"/>
      <c r="AH35" s="63"/>
      <c r="AI35" s="4"/>
      <c r="AJ35" s="4"/>
      <c r="AK35" s="4"/>
      <c r="AL35" s="3"/>
      <c r="AM35" s="4"/>
      <c r="AN35" s="4"/>
      <c r="AO35" s="4"/>
      <c r="AP35" s="4"/>
      <c r="AQ35" s="4"/>
      <c r="AR35" s="4"/>
      <c r="AS35" s="4"/>
      <c r="AT35" s="4"/>
      <c r="AU35" s="4"/>
      <c r="AV35" s="4"/>
      <c r="AW35" s="63"/>
      <c r="AX35" s="4"/>
      <c r="AY35" s="4"/>
      <c r="AZ35" s="4"/>
      <c r="BA35" s="3"/>
      <c r="BB35" s="4"/>
      <c r="BC35" s="4"/>
      <c r="BD35" s="4"/>
      <c r="BE35" s="4"/>
      <c r="BF35" s="4"/>
      <c r="BG35" s="4"/>
      <c r="BH35" s="4"/>
      <c r="BI35" s="4"/>
      <c r="BJ35" s="4"/>
      <c r="BK35" s="4"/>
      <c r="BL35" s="63"/>
      <c r="BM35" s="4"/>
      <c r="BN35" s="4"/>
      <c r="BO35" s="4"/>
      <c r="BP35" s="3"/>
      <c r="BQ35" s="4"/>
      <c r="BR35" s="4"/>
      <c r="BS35" s="4"/>
      <c r="BT35" s="4"/>
      <c r="BU35" s="4"/>
      <c r="BV35" s="4"/>
      <c r="BW35" s="4"/>
      <c r="BX35" s="4"/>
      <c r="BY35" s="4"/>
      <c r="BZ35" s="4"/>
      <c r="CA35" s="63"/>
      <c r="CB35" s="4"/>
      <c r="CC35" s="4"/>
      <c r="CD35" s="4"/>
      <c r="CE35" s="3"/>
      <c r="CF35" s="4"/>
      <c r="CG35" s="4"/>
      <c r="CH35" s="4"/>
      <c r="CI35" s="4"/>
      <c r="CJ35" s="4"/>
      <c r="CK35" s="4"/>
      <c r="CL35" s="4"/>
      <c r="CM35" s="4"/>
      <c r="CN35" s="4"/>
      <c r="CO35" s="4"/>
      <c r="CP35" s="63"/>
      <c r="CQ35" s="4"/>
      <c r="CR35" s="4"/>
      <c r="CS35" s="4"/>
      <c r="CT35" s="3"/>
      <c r="CU35" s="4"/>
      <c r="CV35" s="4"/>
      <c r="CW35" s="4"/>
      <c r="CX35" s="4"/>
      <c r="CY35" s="4"/>
      <c r="CZ35" s="4"/>
      <c r="DA35" s="4"/>
      <c r="DC35" s="4"/>
      <c r="DD35" s="4"/>
      <c r="DE35" s="63"/>
      <c r="DF35" s="4"/>
      <c r="DG35" s="4"/>
      <c r="DH35" s="4"/>
      <c r="DI35" s="3"/>
      <c r="DJ35" s="4"/>
      <c r="DK35" s="4"/>
      <c r="DL35" s="4"/>
      <c r="DM35" s="4"/>
      <c r="DN35" s="4"/>
      <c r="DO35" s="4"/>
      <c r="DP35" s="4"/>
    </row>
    <row r="36" spans="1:120" x14ac:dyDescent="0.3">
      <c r="A36" s="26"/>
      <c r="B36" s="4"/>
      <c r="C36" s="4"/>
      <c r="D36" s="63"/>
      <c r="E36" s="4"/>
      <c r="F36" s="4"/>
      <c r="G36" s="4"/>
      <c r="H36" s="3"/>
      <c r="I36" s="4"/>
      <c r="J36" s="4"/>
      <c r="K36" s="4"/>
      <c r="L36" s="4"/>
      <c r="M36" s="4"/>
      <c r="N36" s="4"/>
      <c r="O36" s="4"/>
      <c r="P36" s="4"/>
      <c r="Q36" s="4"/>
      <c r="R36" s="4"/>
      <c r="S36" s="63"/>
      <c r="T36" s="4"/>
      <c r="U36" s="4"/>
      <c r="V36" s="4"/>
      <c r="W36" s="3"/>
      <c r="X36" s="4"/>
      <c r="Y36" s="4"/>
      <c r="Z36" s="4"/>
      <c r="AA36" s="4"/>
      <c r="AB36" s="4"/>
      <c r="AC36" s="4"/>
      <c r="AD36" s="4"/>
      <c r="AE36" s="4"/>
      <c r="AF36" s="4"/>
      <c r="AG36" s="4"/>
      <c r="AH36" s="63"/>
      <c r="AI36" s="4"/>
      <c r="AJ36" s="4"/>
      <c r="AK36" s="4"/>
      <c r="AL36" s="3"/>
      <c r="AM36" s="4"/>
      <c r="AN36" s="4"/>
      <c r="AO36" s="4"/>
      <c r="AP36" s="4"/>
      <c r="AQ36" s="4"/>
      <c r="AR36" s="4"/>
      <c r="AS36" s="4"/>
      <c r="AT36" s="4"/>
      <c r="AU36" s="4"/>
      <c r="AV36" s="4"/>
      <c r="AW36" s="63"/>
      <c r="AX36" s="4"/>
      <c r="AY36" s="4"/>
      <c r="AZ36" s="4"/>
      <c r="BA36" s="3"/>
      <c r="BB36" s="4"/>
      <c r="BC36" s="4"/>
      <c r="BD36" s="4"/>
      <c r="BE36" s="4"/>
      <c r="BF36" s="4"/>
      <c r="BG36" s="4"/>
      <c r="BH36" s="4"/>
      <c r="BI36" s="4"/>
      <c r="BJ36" s="4"/>
      <c r="BK36" s="4"/>
      <c r="BL36" s="63"/>
      <c r="BM36" s="4"/>
      <c r="BN36" s="4"/>
      <c r="BO36" s="4"/>
      <c r="BP36" s="3"/>
      <c r="BQ36" s="4"/>
      <c r="BR36" s="4"/>
      <c r="BS36" s="4"/>
      <c r="BT36" s="4"/>
      <c r="BU36" s="4"/>
      <c r="BV36" s="4"/>
      <c r="BW36" s="4"/>
      <c r="BX36" s="4"/>
      <c r="BY36" s="4"/>
      <c r="BZ36" s="4"/>
      <c r="CA36" s="63"/>
      <c r="CB36" s="4"/>
      <c r="CC36" s="4"/>
      <c r="CD36" s="4"/>
      <c r="CE36" s="3"/>
      <c r="CF36" s="4"/>
      <c r="CG36" s="4"/>
      <c r="CH36" s="4"/>
      <c r="CI36" s="4"/>
      <c r="CJ36" s="4"/>
      <c r="CK36" s="4"/>
      <c r="CL36" s="4"/>
      <c r="CM36" s="4"/>
      <c r="CN36" s="4"/>
      <c r="CO36" s="4"/>
      <c r="CP36" s="63"/>
      <c r="CQ36" s="4"/>
      <c r="CR36" s="4"/>
      <c r="CS36" s="4"/>
      <c r="CT36" s="3"/>
      <c r="CU36" s="4"/>
      <c r="CV36" s="4"/>
      <c r="CW36" s="4"/>
      <c r="CX36" s="4"/>
      <c r="CY36" s="4"/>
      <c r="CZ36" s="4"/>
      <c r="DA36" s="4"/>
      <c r="DC36" s="4"/>
      <c r="DD36" s="4"/>
      <c r="DE36" s="63"/>
      <c r="DF36" s="4"/>
      <c r="DG36" s="4"/>
      <c r="DH36" s="4"/>
      <c r="DI36" s="3"/>
      <c r="DJ36" s="4"/>
      <c r="DK36" s="4"/>
      <c r="DL36" s="4"/>
      <c r="DM36" s="4"/>
      <c r="DN36" s="4"/>
      <c r="DO36" s="4"/>
      <c r="DP36" s="4"/>
    </row>
    <row r="37" spans="1:120" x14ac:dyDescent="0.3">
      <c r="A37" s="26"/>
      <c r="B37" s="4"/>
      <c r="C37" s="4"/>
      <c r="D37" s="63"/>
      <c r="E37" s="4"/>
      <c r="F37" s="4"/>
      <c r="G37" s="4"/>
      <c r="H37" s="3"/>
      <c r="I37" s="4"/>
      <c r="J37" s="4"/>
      <c r="K37" s="4"/>
      <c r="L37" s="4"/>
      <c r="M37" s="4"/>
      <c r="N37" s="4"/>
      <c r="O37" s="4"/>
      <c r="P37" s="4"/>
      <c r="Q37" s="4"/>
      <c r="R37" s="4"/>
      <c r="S37" s="63"/>
      <c r="T37" s="4"/>
      <c r="U37" s="4"/>
      <c r="V37" s="4"/>
      <c r="W37" s="3"/>
      <c r="X37" s="4"/>
      <c r="Y37" s="4"/>
      <c r="Z37" s="4"/>
      <c r="AA37" s="4"/>
      <c r="AB37" s="4"/>
      <c r="AC37" s="4"/>
      <c r="AD37" s="4"/>
      <c r="AE37" s="4"/>
      <c r="AF37" s="4"/>
      <c r="AG37" s="4"/>
      <c r="AH37" s="63"/>
      <c r="AI37" s="4"/>
      <c r="AJ37" s="4"/>
      <c r="AK37" s="4"/>
      <c r="AL37" s="3"/>
      <c r="AM37" s="4"/>
      <c r="AN37" s="4"/>
      <c r="AO37" s="4"/>
      <c r="AP37" s="4"/>
      <c r="AQ37" s="4"/>
      <c r="AR37" s="4"/>
      <c r="AS37" s="4"/>
      <c r="AT37" s="4"/>
      <c r="AU37" s="4"/>
      <c r="AV37" s="4"/>
      <c r="AW37" s="63"/>
      <c r="AX37" s="4"/>
      <c r="AY37" s="4"/>
      <c r="AZ37" s="4"/>
      <c r="BA37" s="3"/>
      <c r="BB37" s="4"/>
      <c r="BC37" s="4"/>
      <c r="BD37" s="4"/>
      <c r="BE37" s="4"/>
      <c r="BF37" s="4"/>
      <c r="BG37" s="4"/>
      <c r="BH37" s="4"/>
      <c r="BI37" s="4"/>
      <c r="BJ37" s="4"/>
      <c r="BK37" s="4"/>
      <c r="BL37" s="63"/>
      <c r="BM37" s="4"/>
      <c r="BN37" s="4"/>
      <c r="BO37" s="4"/>
      <c r="BP37" s="3"/>
      <c r="BQ37" s="4"/>
      <c r="BR37" s="4"/>
      <c r="BS37" s="4"/>
      <c r="BT37" s="4"/>
      <c r="BU37" s="4"/>
      <c r="BV37" s="4"/>
      <c r="BW37" s="4"/>
      <c r="BX37" s="4"/>
      <c r="BY37" s="4"/>
      <c r="BZ37" s="4"/>
      <c r="CA37" s="63"/>
      <c r="CB37" s="4"/>
      <c r="CC37" s="4"/>
      <c r="CD37" s="4"/>
      <c r="CE37" s="3"/>
      <c r="CF37" s="4"/>
      <c r="CG37" s="4"/>
      <c r="CH37" s="4"/>
      <c r="CI37" s="4"/>
      <c r="CJ37" s="4"/>
      <c r="CK37" s="4"/>
      <c r="CL37" s="4"/>
      <c r="CM37" s="4"/>
      <c r="CN37" s="4"/>
      <c r="CO37" s="4"/>
      <c r="CP37" s="63"/>
      <c r="CQ37" s="4"/>
      <c r="CR37" s="4"/>
      <c r="CS37" s="4"/>
      <c r="CT37" s="3"/>
      <c r="CU37" s="4"/>
      <c r="CV37" s="4"/>
      <c r="CW37" s="4"/>
      <c r="CX37" s="4"/>
      <c r="CY37" s="4"/>
      <c r="CZ37" s="4"/>
      <c r="DA37" s="4"/>
      <c r="DC37" s="4"/>
      <c r="DD37" s="4"/>
      <c r="DE37" s="63"/>
      <c r="DF37" s="4"/>
      <c r="DG37" s="4"/>
      <c r="DH37" s="4"/>
      <c r="DI37" s="3"/>
      <c r="DJ37" s="4"/>
      <c r="DK37" s="4"/>
      <c r="DL37" s="4"/>
      <c r="DM37" s="4"/>
      <c r="DN37" s="4"/>
      <c r="DO37" s="4"/>
      <c r="DP37" s="4"/>
    </row>
    <row r="38" spans="1:120" x14ac:dyDescent="0.3">
      <c r="A38" s="26"/>
      <c r="B38" s="4"/>
      <c r="C38" s="4"/>
      <c r="D38" s="63"/>
      <c r="E38" s="4"/>
      <c r="F38" s="4"/>
      <c r="G38" s="4"/>
      <c r="H38" s="3"/>
      <c r="I38" s="3"/>
      <c r="J38" s="4"/>
      <c r="K38" s="4"/>
      <c r="L38" s="4"/>
      <c r="M38" s="4"/>
      <c r="N38" s="4"/>
      <c r="O38" s="4"/>
      <c r="P38" s="4"/>
      <c r="Q38" s="4"/>
      <c r="R38" s="4"/>
      <c r="S38" s="63"/>
      <c r="T38" s="4"/>
      <c r="U38" s="4"/>
      <c r="V38" s="4"/>
      <c r="W38" s="3"/>
      <c r="X38" s="3"/>
      <c r="Y38" s="4"/>
      <c r="Z38" s="4"/>
      <c r="AA38" s="4"/>
      <c r="AB38" s="4"/>
      <c r="AC38" s="4"/>
      <c r="AD38" s="4"/>
      <c r="AE38" s="4"/>
      <c r="AF38" s="4"/>
      <c r="AG38" s="4"/>
      <c r="AH38" s="63"/>
      <c r="AI38" s="4"/>
      <c r="AJ38" s="4"/>
      <c r="AK38" s="4"/>
      <c r="AL38" s="3"/>
      <c r="AM38" s="3"/>
      <c r="AN38" s="4"/>
      <c r="AO38" s="4"/>
      <c r="AP38" s="4"/>
      <c r="AQ38" s="4"/>
      <c r="AR38" s="4"/>
      <c r="AS38" s="4"/>
      <c r="AT38" s="4"/>
      <c r="AU38" s="4"/>
      <c r="AV38" s="4"/>
      <c r="AW38" s="63"/>
      <c r="AX38" s="4"/>
      <c r="AY38" s="4"/>
      <c r="AZ38" s="4"/>
      <c r="BA38" s="3"/>
      <c r="BB38" s="3"/>
      <c r="BC38" s="4"/>
      <c r="BD38" s="4"/>
      <c r="BE38" s="4"/>
      <c r="BF38" s="4"/>
      <c r="BG38" s="4"/>
      <c r="BH38" s="4"/>
      <c r="BI38" s="4"/>
      <c r="BJ38" s="4"/>
      <c r="BK38" s="4"/>
      <c r="BL38" s="63"/>
      <c r="BM38" s="4"/>
      <c r="BN38" s="4"/>
      <c r="BO38" s="4"/>
      <c r="BP38" s="3"/>
      <c r="BQ38" s="3"/>
      <c r="BR38" s="4"/>
      <c r="BS38" s="4"/>
      <c r="BT38" s="4"/>
      <c r="BU38" s="4"/>
      <c r="BV38" s="4"/>
      <c r="BW38" s="4"/>
      <c r="BX38" s="4"/>
      <c r="BY38" s="4"/>
      <c r="BZ38" s="4"/>
      <c r="CA38" s="63"/>
      <c r="CB38" s="4"/>
      <c r="CC38" s="4"/>
      <c r="CD38" s="4"/>
      <c r="CE38" s="3"/>
      <c r="CF38" s="3"/>
      <c r="CG38" s="4"/>
      <c r="CH38" s="4"/>
      <c r="CI38" s="4"/>
      <c r="CJ38" s="4"/>
      <c r="CK38" s="4"/>
      <c r="CL38" s="4"/>
      <c r="CM38" s="4"/>
      <c r="CN38" s="4"/>
      <c r="CO38" s="4"/>
      <c r="CP38" s="63"/>
      <c r="CQ38" s="4"/>
      <c r="CR38" s="4"/>
      <c r="CS38" s="4"/>
      <c r="CT38" s="3"/>
      <c r="CU38" s="3"/>
      <c r="CV38" s="4"/>
      <c r="CW38" s="4"/>
      <c r="CX38" s="4"/>
      <c r="CY38" s="4"/>
      <c r="CZ38" s="4"/>
      <c r="DA38" s="4"/>
      <c r="DC38" s="4"/>
      <c r="DD38" s="4"/>
      <c r="DE38" s="63"/>
      <c r="DF38" s="4"/>
      <c r="DG38" s="4"/>
      <c r="DH38" s="4"/>
      <c r="DI38" s="3"/>
      <c r="DJ38" s="3"/>
      <c r="DK38" s="4"/>
      <c r="DL38" s="4"/>
      <c r="DM38" s="4"/>
      <c r="DN38" s="4"/>
      <c r="DO38" s="4"/>
      <c r="DP38" s="4"/>
    </row>
    <row r="39" spans="1:120" x14ac:dyDescent="0.3">
      <c r="A39" s="26"/>
      <c r="B39" s="4"/>
      <c r="C39" s="4"/>
      <c r="D39" s="63"/>
      <c r="E39" s="4"/>
      <c r="F39" s="4"/>
      <c r="G39" s="4"/>
      <c r="H39" s="3"/>
      <c r="I39" s="3"/>
      <c r="J39" s="4"/>
      <c r="K39" s="4"/>
      <c r="L39" s="4"/>
      <c r="M39" s="4"/>
      <c r="N39" s="4"/>
      <c r="O39" s="4"/>
      <c r="P39" s="4"/>
      <c r="Q39" s="32"/>
      <c r="R39" s="32"/>
      <c r="S39" s="69"/>
      <c r="T39" s="32"/>
      <c r="U39" s="32"/>
      <c r="V39" s="32"/>
      <c r="W39" s="33"/>
      <c r="X39" s="33"/>
      <c r="Y39" s="32"/>
      <c r="Z39" s="32"/>
      <c r="AA39" s="32"/>
      <c r="AB39" s="32"/>
      <c r="AC39" s="32"/>
      <c r="AD39" s="32"/>
      <c r="AE39" s="4"/>
      <c r="AF39" s="32"/>
      <c r="AG39" s="32"/>
      <c r="AH39" s="69"/>
      <c r="AI39" s="32"/>
      <c r="AJ39" s="32"/>
      <c r="AK39" s="32"/>
      <c r="AL39" s="33"/>
      <c r="AM39" s="33"/>
      <c r="AN39" s="32"/>
      <c r="AO39" s="32"/>
      <c r="AP39" s="32"/>
      <c r="AQ39" s="32"/>
      <c r="AR39" s="32"/>
      <c r="AS39" s="32"/>
      <c r="AT39" s="4"/>
      <c r="AU39" s="32"/>
      <c r="AV39" s="32"/>
      <c r="AW39" s="69"/>
      <c r="AX39" s="32"/>
      <c r="AY39" s="32"/>
      <c r="AZ39" s="32"/>
      <c r="BA39" s="33"/>
      <c r="BB39" s="33"/>
      <c r="BC39" s="32"/>
      <c r="BD39" s="32"/>
      <c r="BE39" s="32"/>
      <c r="BF39" s="32"/>
      <c r="BG39" s="32"/>
      <c r="BH39" s="32"/>
      <c r="BI39" s="4"/>
      <c r="BJ39" s="32"/>
      <c r="BK39" s="32"/>
      <c r="BL39" s="69"/>
      <c r="BM39" s="32"/>
      <c r="BN39" s="32"/>
      <c r="BO39" s="32"/>
      <c r="BP39" s="33"/>
      <c r="BQ39" s="33"/>
      <c r="BR39" s="32"/>
      <c r="BS39" s="32"/>
      <c r="BT39" s="32"/>
      <c r="BU39" s="32"/>
      <c r="BV39" s="32"/>
      <c r="BW39" s="32"/>
      <c r="BX39" s="4"/>
      <c r="BY39" s="32"/>
      <c r="BZ39" s="32"/>
      <c r="CA39" s="69"/>
      <c r="CB39" s="32"/>
      <c r="CC39" s="32"/>
      <c r="CD39" s="32"/>
      <c r="CE39" s="33"/>
      <c r="CF39" s="33"/>
      <c r="CG39" s="32"/>
      <c r="CH39" s="32"/>
      <c r="CI39" s="32"/>
      <c r="CJ39" s="32"/>
      <c r="CK39" s="32"/>
      <c r="CL39" s="32"/>
      <c r="CM39" s="4"/>
      <c r="CN39" s="32"/>
      <c r="CO39" s="32"/>
      <c r="CP39" s="69"/>
      <c r="CQ39" s="32"/>
      <c r="CR39" s="32"/>
      <c r="CS39" s="32"/>
      <c r="CT39" s="33"/>
      <c r="CU39" s="33"/>
      <c r="CV39" s="32"/>
      <c r="CW39" s="32"/>
      <c r="CX39" s="32"/>
      <c r="CY39" s="32"/>
      <c r="CZ39" s="32"/>
      <c r="DA39" s="32"/>
      <c r="DC39" s="32"/>
      <c r="DD39" s="32"/>
      <c r="DE39" s="69"/>
      <c r="DF39" s="32"/>
      <c r="DG39" s="32"/>
      <c r="DH39" s="32"/>
      <c r="DI39" s="33"/>
      <c r="DJ39" s="33"/>
      <c r="DK39" s="32"/>
      <c r="DL39" s="32"/>
      <c r="DM39" s="32"/>
      <c r="DN39" s="32"/>
      <c r="DO39" s="32"/>
      <c r="DP39" s="32"/>
    </row>
  </sheetData>
  <mergeCells count="8">
    <mergeCell ref="CG2:CL2"/>
    <mergeCell ref="CV2:DA2"/>
    <mergeCell ref="DK2:DP2"/>
    <mergeCell ref="J2:O2"/>
    <mergeCell ref="Y2:AD2"/>
    <mergeCell ref="AN2:AS2"/>
    <mergeCell ref="BC2:BH2"/>
    <mergeCell ref="BR2:BW2"/>
  </mergeCells>
  <conditionalFormatting sqref="F4:F40">
    <cfRule type="containsText" dxfId="200" priority="47" operator="containsText" text="Low">
      <formula>NOT(ISERROR(SEARCH("Low",F4)))</formula>
    </cfRule>
    <cfRule type="containsText" dxfId="199" priority="48" operator="containsText" text="High">
      <formula>NOT(ISERROR(SEARCH("High",F4)))</formula>
    </cfRule>
    <cfRule type="containsText" dxfId="198" priority="49" operator="containsText" text="Medium">
      <formula>NOT(ISERROR(SEARCH("Medium",F4)))</formula>
    </cfRule>
  </conditionalFormatting>
  <conditionalFormatting sqref="B7:B10 Q7:Q10">
    <cfRule type="duplicateValues" dxfId="197" priority="46"/>
  </conditionalFormatting>
  <conditionalFormatting sqref="B1:B2 B4:B1048576">
    <cfRule type="duplicateValues" dxfId="196" priority="45"/>
  </conditionalFormatting>
  <conditionalFormatting sqref="AF1:AF2 B1:B2 Q1:Q2 Q25:Q1048576 AF7:AF10 Q6:Q16 B4:B1048576 AF12:AF23 AF25:AF1048576 Q18:Q23">
    <cfRule type="duplicateValues" dxfId="195" priority="44"/>
  </conditionalFormatting>
  <conditionalFormatting sqref="U4:U40">
    <cfRule type="containsText" dxfId="194" priority="41" operator="containsText" text="Low">
      <formula>NOT(ISERROR(SEARCH("Low",U4)))</formula>
    </cfRule>
    <cfRule type="containsText" dxfId="193" priority="42" operator="containsText" text="High">
      <formula>NOT(ISERROR(SEARCH("High",U4)))</formula>
    </cfRule>
    <cfRule type="containsText" dxfId="192" priority="43" operator="containsText" text="Medium">
      <formula>NOT(ISERROR(SEARCH("Medium",U4)))</formula>
    </cfRule>
  </conditionalFormatting>
  <conditionalFormatting sqref="AJ4:AJ40">
    <cfRule type="containsText" dxfId="191" priority="38" operator="containsText" text="Low">
      <formula>NOT(ISERROR(SEARCH("Low",AJ4)))</formula>
    </cfRule>
    <cfRule type="containsText" dxfId="190" priority="39" operator="containsText" text="High">
      <formula>NOT(ISERROR(SEARCH("High",AJ4)))</formula>
    </cfRule>
    <cfRule type="containsText" dxfId="189" priority="40" operator="containsText" text="Medium">
      <formula>NOT(ISERROR(SEARCH("Medium",AJ4)))</formula>
    </cfRule>
  </conditionalFormatting>
  <conditionalFormatting sqref="AY4:AY40">
    <cfRule type="containsText" dxfId="188" priority="35" operator="containsText" text="Low">
      <formula>NOT(ISERROR(SEARCH("Low",AY4)))</formula>
    </cfRule>
    <cfRule type="containsText" dxfId="187" priority="36" operator="containsText" text="High">
      <formula>NOT(ISERROR(SEARCH("High",AY4)))</formula>
    </cfRule>
    <cfRule type="containsText" dxfId="186" priority="37" operator="containsText" text="Medium">
      <formula>NOT(ISERROR(SEARCH("Medium",AY4)))</formula>
    </cfRule>
  </conditionalFormatting>
  <conditionalFormatting sqref="BN4:BN40">
    <cfRule type="containsText" dxfId="185" priority="31" operator="containsText" text="Low">
      <formula>NOT(ISERROR(SEARCH("Low",BN4)))</formula>
    </cfRule>
    <cfRule type="containsText" dxfId="184" priority="32" operator="containsText" text="High">
      <formula>NOT(ISERROR(SEARCH("High",BN4)))</formula>
    </cfRule>
    <cfRule type="containsText" dxfId="183" priority="33" operator="containsText" text="Medium">
      <formula>NOT(ISERROR(SEARCH("Medium",BN4)))</formula>
    </cfRule>
  </conditionalFormatting>
  <conditionalFormatting sqref="CC4:CC40">
    <cfRule type="containsText" dxfId="182" priority="28" operator="containsText" text="Low">
      <formula>NOT(ISERROR(SEARCH("Low",CC4)))</formula>
    </cfRule>
    <cfRule type="containsText" dxfId="181" priority="29" operator="containsText" text="High">
      <formula>NOT(ISERROR(SEARCH("High",CC4)))</formula>
    </cfRule>
    <cfRule type="containsText" dxfId="180" priority="30" operator="containsText" text="Medium">
      <formula>NOT(ISERROR(SEARCH("Medium",CC4)))</formula>
    </cfRule>
  </conditionalFormatting>
  <conditionalFormatting sqref="CR4:CR40">
    <cfRule type="containsText" dxfId="179" priority="25" operator="containsText" text="Low">
      <formula>NOT(ISERROR(SEARCH("Low",CR4)))</formula>
    </cfRule>
    <cfRule type="containsText" dxfId="178" priority="26" operator="containsText" text="High">
      <formula>NOT(ISERROR(SEARCH("High",CR4)))</formula>
    </cfRule>
    <cfRule type="containsText" dxfId="177" priority="27" operator="containsText" text="Medium">
      <formula>NOT(ISERROR(SEARCH("Medium",CR4)))</formula>
    </cfRule>
  </conditionalFormatting>
  <conditionalFormatting sqref="R4:R5">
    <cfRule type="duplicateValues" dxfId="176" priority="24"/>
  </conditionalFormatting>
  <conditionalFormatting sqref="R4:R5">
    <cfRule type="duplicateValues" dxfId="175" priority="23"/>
  </conditionalFormatting>
  <conditionalFormatting sqref="AG4:AG5">
    <cfRule type="duplicateValues" dxfId="174" priority="22"/>
  </conditionalFormatting>
  <conditionalFormatting sqref="AG4:AG5">
    <cfRule type="duplicateValues" dxfId="173" priority="21"/>
  </conditionalFormatting>
  <conditionalFormatting sqref="AV4:AV5">
    <cfRule type="duplicateValues" dxfId="172" priority="20"/>
  </conditionalFormatting>
  <conditionalFormatting sqref="AV4:AV5">
    <cfRule type="duplicateValues" dxfId="171" priority="19"/>
  </conditionalFormatting>
  <conditionalFormatting sqref="BK4:BK5">
    <cfRule type="duplicateValues" dxfId="170" priority="18"/>
  </conditionalFormatting>
  <conditionalFormatting sqref="BK4:BK5">
    <cfRule type="duplicateValues" dxfId="169" priority="17"/>
  </conditionalFormatting>
  <conditionalFormatting sqref="BZ4:BZ5">
    <cfRule type="duplicateValues" dxfId="168" priority="16"/>
  </conditionalFormatting>
  <conditionalFormatting sqref="BZ4:BZ5">
    <cfRule type="duplicateValues" dxfId="167" priority="15"/>
  </conditionalFormatting>
  <conditionalFormatting sqref="CO4:CO5">
    <cfRule type="duplicateValues" dxfId="166" priority="14"/>
  </conditionalFormatting>
  <conditionalFormatting sqref="CO4:CO5">
    <cfRule type="duplicateValues" dxfId="165" priority="13"/>
  </conditionalFormatting>
  <conditionalFormatting sqref="AU17">
    <cfRule type="duplicateValues" dxfId="164" priority="12"/>
  </conditionalFormatting>
  <conditionalFormatting sqref="BJ17">
    <cfRule type="duplicateValues" dxfId="163" priority="11"/>
  </conditionalFormatting>
  <conditionalFormatting sqref="BY17">
    <cfRule type="duplicateValues" dxfId="162" priority="10"/>
  </conditionalFormatting>
  <conditionalFormatting sqref="CN17">
    <cfRule type="duplicateValues" dxfId="161" priority="9"/>
  </conditionalFormatting>
  <conditionalFormatting sqref="C4:C5">
    <cfRule type="duplicateValues" dxfId="160" priority="8"/>
  </conditionalFormatting>
  <conditionalFormatting sqref="C4:C5">
    <cfRule type="duplicateValues" dxfId="159" priority="7"/>
  </conditionalFormatting>
  <conditionalFormatting sqref="DG4:DG40">
    <cfRule type="containsText" dxfId="158" priority="4" operator="containsText" text="Low">
      <formula>NOT(ISERROR(SEARCH("Low",DG4)))</formula>
    </cfRule>
    <cfRule type="containsText" dxfId="157" priority="5" operator="containsText" text="High">
      <formula>NOT(ISERROR(SEARCH("High",DG4)))</formula>
    </cfRule>
    <cfRule type="containsText" dxfId="156" priority="6" operator="containsText" text="Medium">
      <formula>NOT(ISERROR(SEARCH("Medium",DG4)))</formula>
    </cfRule>
  </conditionalFormatting>
  <conditionalFormatting sqref="DD4:DD5">
    <cfRule type="duplicateValues" dxfId="155" priority="3"/>
  </conditionalFormatting>
  <conditionalFormatting sqref="DD4:DD5">
    <cfRule type="duplicateValues" dxfId="154" priority="2"/>
  </conditionalFormatting>
  <conditionalFormatting sqref="DC17">
    <cfRule type="duplicateValues" dxfId="153" priority="1"/>
  </conditionalFormatting>
  <dataValidations count="3">
    <dataValidation type="list" allowBlank="1" showInputMessage="1" showErrorMessage="1" sqref="G7:G10 V7:V10 AK7:AK10 AZ7:AZ10 BO7:BO10 CD7:CD10 CS7:CS10 DH7:DH10" xr:uid="{B08D73FA-24C1-43D2-B5F2-64780FD524BA}">
      <formula1>"Yes, No"</formula1>
    </dataValidation>
    <dataValidation type="list" allowBlank="1" showInputMessage="1" showErrorMessage="1" sqref="G12:G16 G18:G23 G25:G32 V12:V16 V18:V23 V25:V32 AK12:AK16 AK18:AK23 AK25:AK32 AZ12:AZ16 AZ18:AZ23 AZ25:AZ32 BO12:BO16 BO18:BO23 BO25:BO32 CD12:CD16 CD18:CD23 CD25:CD32 CS12:CS16 CS18:CS23 CS25:CS32 DH12:DH16 DH18:DH23 DH25:DH32" xr:uid="{89E001CB-A906-4F63-AACF-14552A4462EB}">
      <formula1>"Yes, No, N/A"</formula1>
    </dataValidation>
    <dataValidation type="list" allowBlank="1" showInputMessage="1" showErrorMessage="1" sqref="F7:F41 U7:U41 AJ7:AJ41 AY7:AY41 BN7:BN41 CC7:CC41 CR7:CR41 DG7:DG41" xr:uid="{EA68F279-64F7-4EDF-B1D8-70067F2DE96D}">
      <formula1>"Low, Medium, High"</formula1>
    </dataValidation>
  </dataValidations>
  <pageMargins left="0.7" right="0.7" top="0.75" bottom="0.75" header="0.3" footer="0.3"/>
  <pageSetup paperSize="9" orientation="portrait" horizontalDpi="90" verticalDpi="90" r:id="rId1"/>
  <drawing r:id="rId2"/>
  <tableParts count="8">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6">
        <x14:dataValidation type="list" allowBlank="1" showInputMessage="1" showErrorMessage="1" xr:uid="{99D07A8E-F172-4331-B4FF-5956AFA801AE}">
          <x14:formula1>
            <xm:f>'Drop down data'!$B$3:$B$8</xm:f>
          </x14:formula1>
          <xm:sqref>J18:J23 J7:J10 J12:J16 J25:J32 Y18:Y23 Y7:Y10 Y12:Y16 Y25:Y32 AN18:AN23 AN7:AN10 AN12:AN16 AN25:AN32 BC18:BC23 BC7:BC10 BC12:BC16 BC25:BC32 BR18:BR23 BR7:BR10 BR12:BR16 BR25:BR32 CG18:CG23 CG7:CG10 CG12:CG16 CG25:CG32 CV18:CV23 CV7:CV10 CV12:CV16 CV25:CV32 DK18:DK23 DK7:DK10 DK12:DK16 DK25:DK32</xm:sqref>
        </x14:dataValidation>
        <x14:dataValidation type="list" allowBlank="1" showInputMessage="1" showErrorMessage="1" xr:uid="{BD3DD3BE-668E-4735-BBD1-C5AB6D106D9E}">
          <x14:formula1>
            <xm:f>'Drop down data'!$E$3:$E$9</xm:f>
          </x14:formula1>
          <xm:sqref>K18:K23 K25:K32 K12:K16 K7:K10 Z18:Z23 Z25:Z32 Z12:Z16 Z7:Z10 AO18:AO23 AO25:AO32 AO12:AO16 AO7:AO10 BD18:BD23 BD25:BD32 BD12:BD16 BD7:BD10 BS18:BS23 BS25:BS32 BS12:BS16 BS7:BS10 CH18:CH23 CH25:CH32 CH12:CH16 CH7:CH10 CW18:CW23 CW25:CW32 CW12:CW16 CW7:CW10 DL18:DL23 DL25:DL32 DL12:DL16 DL7:DL10</xm:sqref>
        </x14:dataValidation>
        <x14:dataValidation type="list" allowBlank="1" showInputMessage="1" showErrorMessage="1" xr:uid="{BA6D17DB-CF91-4A2C-91B0-C1719339D277}">
          <x14:formula1>
            <xm:f>'Drop down data'!$G$3:$G$19</xm:f>
          </x14:formula1>
          <xm:sqref>L18:L23 L7:L10 L12:L16 L25:L32 AA18:AA23 AA7:AA10 AA12:AA16 AA25:AA32 AP18:AP23 AP7:AP10 AP12:AP16 AP25:AP32 BE18:BE23 BE7:BE10 BE12:BE16 BE25:BE32 BT18:BT23 BT7:BT10 BT12:BT16 BT25:BT32 CI18:CI23 CI7:CI10 CI12:CI16 CI25:CI32 CX18:CX23 CX7:CX10 CX12:CX16 CX25:CX32 DM18:DM23 DM7:DM10 DM12:DM16 DM25:DM32</xm:sqref>
        </x14:dataValidation>
        <x14:dataValidation type="list" allowBlank="1" showInputMessage="1" showErrorMessage="1" xr:uid="{1DE89DB7-C325-4D3F-A820-9E1049206CA4}">
          <x14:formula1>
            <xm:f>'Drop down data'!$J$3:$J$5</xm:f>
          </x14:formula1>
          <xm:sqref>M7:M10 M25:M32 M12:M16 M18:M23 AB7:AB10 AB25:AB32 AB12:AB16 AB18:AB23 AQ7:AQ10 AQ25:AQ32 AQ12:AQ16 AQ18:AQ23 BF7:BF10 BF25:BF32 BF12:BF16 BF18:BF23 BU7:BU10 BU25:BU32 BU12:BU16 BU18:BU23 CJ7:CJ10 CJ25:CJ32 CJ12:CJ16 CJ18:CJ23 CY7:CY10 CY25:CY32 CY12:CY16 CY18:CY23 DN7:DN10 DN25:DN32 DN12:DN16 DN18:DN23</xm:sqref>
        </x14:dataValidation>
        <x14:dataValidation type="list" allowBlank="1" showInputMessage="1" showErrorMessage="1" xr:uid="{5860DF7C-8060-4433-81A1-D9413DE962CF}">
          <x14:formula1>
            <xm:f>'Drop down data'!$L$3:$L$8</xm:f>
          </x14:formula1>
          <xm:sqref>N7:N10 N25:N32 N12:N16 N18:N23 AC7:AC10 AC25:AC32 AC12:AC16 AC18:AC23 AR7:AR10 AR25:AR32 AR12:AR16 AR18:AR23 BG7:BG10 BG25:BG32 BG12:BG16 BG18:BG23 BV7:BV10 BV25:BV32 BV12:BV16 BV18:BV23 CK7:CK10 CK25:CK32 CK12:CK16 CK18:CK23 CZ7:CZ10 CZ25:CZ32 CZ12:CZ16 CZ18:CZ23 DO7:DO10 DO25:DO32 DO12:DO16 DO18:DO23</xm:sqref>
        </x14:dataValidation>
        <x14:dataValidation type="list" allowBlank="1" showInputMessage="1" showErrorMessage="1" xr:uid="{497503BC-F8A2-4AD5-9438-F85A483A3FB9}">
          <x14:formula1>
            <xm:f>'Drop down data'!$O$3:$O$11</xm:f>
          </x14:formula1>
          <xm:sqref>O7:P10 O25:P32 O12:P16 O18:P23 AD7:AE10 AD25:AE32 AD12:AE16 AD18:AE23 AS7:AT10 AS25:AT32 AS12:AT16 AS18:AT23 BH7:BI10 BH25:BI32 BH12:BI16 BH18:BI23 BW7:BX10 BW25:BX32 BW12:BX16 BW18:BX23 CL7:CM10 CL25:CM32 CL12:CM16 CL18:CM23 DA7:DA10 DA25:DA32 DA12:DA16 DA18:DA23 DP7:DP10 DP25:DP32 DP12:DP16 DP18:DP23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655B-148A-48E9-9C5F-3C8654E6692D}">
  <sheetPr codeName="Sheet8"/>
  <dimension ref="B2:V66"/>
  <sheetViews>
    <sheetView zoomScale="85" zoomScaleNormal="85" workbookViewId="0">
      <selection activeCell="P32" sqref="P32"/>
    </sheetView>
  </sheetViews>
  <sheetFormatPr defaultColWidth="8.7265625" defaultRowHeight="14" x14ac:dyDescent="0.3"/>
  <cols>
    <col min="1" max="3" width="8.7265625" style="23"/>
    <col min="4" max="4" width="51.453125" style="23" customWidth="1"/>
    <col min="5" max="16384" width="8.7265625" style="23"/>
  </cols>
  <sheetData>
    <row r="2" spans="2:22" ht="18" x14ac:dyDescent="0.4">
      <c r="B2" s="153" t="s">
        <v>61</v>
      </c>
      <c r="C2" s="153"/>
      <c r="D2" s="153" t="s">
        <v>241</v>
      </c>
      <c r="E2" s="153" t="s">
        <v>68</v>
      </c>
      <c r="G2" s="153" t="s">
        <v>71</v>
      </c>
      <c r="H2" s="153"/>
      <c r="J2" s="153" t="s">
        <v>74</v>
      </c>
      <c r="L2" s="153" t="s">
        <v>77</v>
      </c>
      <c r="M2" s="153"/>
      <c r="N2" s="153"/>
      <c r="O2" s="153" t="s">
        <v>81</v>
      </c>
      <c r="P2" s="153"/>
      <c r="Q2" s="153"/>
      <c r="S2" s="153"/>
    </row>
    <row r="3" spans="2:22" x14ac:dyDescent="0.3">
      <c r="B3" s="23" t="s">
        <v>141</v>
      </c>
      <c r="D3" s="23" t="s">
        <v>75</v>
      </c>
      <c r="E3" s="23" t="s">
        <v>225</v>
      </c>
      <c r="G3" s="23" t="s">
        <v>242</v>
      </c>
      <c r="J3" s="23" t="s">
        <v>75</v>
      </c>
      <c r="L3" s="23" t="s">
        <v>243</v>
      </c>
      <c r="O3" s="23" t="s">
        <v>125</v>
      </c>
    </row>
    <row r="4" spans="2:22" x14ac:dyDescent="0.3">
      <c r="B4" s="23" t="s">
        <v>122</v>
      </c>
      <c r="D4" s="23" t="s">
        <v>66</v>
      </c>
      <c r="E4" s="23" t="s">
        <v>132</v>
      </c>
      <c r="G4" s="23" t="s">
        <v>244</v>
      </c>
      <c r="J4" s="23" t="s">
        <v>66</v>
      </c>
      <c r="L4" s="23" t="s">
        <v>245</v>
      </c>
      <c r="O4" s="23" t="s">
        <v>147</v>
      </c>
    </row>
    <row r="5" spans="2:22" x14ac:dyDescent="0.3">
      <c r="B5" s="23" t="s">
        <v>153</v>
      </c>
      <c r="D5" s="23" t="s">
        <v>113</v>
      </c>
      <c r="E5" s="23" t="s">
        <v>123</v>
      </c>
      <c r="G5" s="23" t="s">
        <v>246</v>
      </c>
      <c r="J5" s="23" t="s">
        <v>113</v>
      </c>
      <c r="L5" s="23" t="s">
        <v>247</v>
      </c>
      <c r="O5" s="23" t="s">
        <v>248</v>
      </c>
    </row>
    <row r="6" spans="2:22" x14ac:dyDescent="0.3">
      <c r="B6" s="23" t="s">
        <v>110</v>
      </c>
      <c r="E6" s="23" t="s">
        <v>111</v>
      </c>
      <c r="G6" s="23" t="s">
        <v>249</v>
      </c>
      <c r="L6" s="23" t="s">
        <v>134</v>
      </c>
      <c r="O6" s="23" t="s">
        <v>114</v>
      </c>
    </row>
    <row r="7" spans="2:22" x14ac:dyDescent="0.3">
      <c r="B7" s="23" t="s">
        <v>113</v>
      </c>
      <c r="E7" s="23" t="s">
        <v>142</v>
      </c>
      <c r="G7" s="23" t="s">
        <v>250</v>
      </c>
      <c r="L7" s="23" t="s">
        <v>38</v>
      </c>
      <c r="O7" s="23" t="s">
        <v>135</v>
      </c>
    </row>
    <row r="8" spans="2:22" x14ac:dyDescent="0.3">
      <c r="B8" s="23" t="s">
        <v>131</v>
      </c>
      <c r="E8" s="23" t="s">
        <v>218</v>
      </c>
      <c r="G8" s="23" t="s">
        <v>219</v>
      </c>
      <c r="L8" s="23" t="s">
        <v>113</v>
      </c>
      <c r="O8" s="23" t="s">
        <v>251</v>
      </c>
    </row>
    <row r="9" spans="2:22" x14ac:dyDescent="0.3">
      <c r="E9" s="23" t="s">
        <v>113</v>
      </c>
      <c r="G9" s="23" t="s">
        <v>112</v>
      </c>
      <c r="O9" s="23" t="s">
        <v>252</v>
      </c>
    </row>
    <row r="10" spans="2:22" x14ac:dyDescent="0.3">
      <c r="G10" s="23" t="s">
        <v>124</v>
      </c>
      <c r="O10" s="23" t="s">
        <v>38</v>
      </c>
    </row>
    <row r="11" spans="2:22" x14ac:dyDescent="0.3">
      <c r="G11" s="23" t="s">
        <v>253</v>
      </c>
      <c r="O11" s="23" t="s">
        <v>113</v>
      </c>
    </row>
    <row r="12" spans="2:22" x14ac:dyDescent="0.3">
      <c r="G12" s="23" t="s">
        <v>133</v>
      </c>
    </row>
    <row r="13" spans="2:22" x14ac:dyDescent="0.3">
      <c r="G13" s="23" t="s">
        <v>254</v>
      </c>
    </row>
    <row r="14" spans="2:22" ht="18" x14ac:dyDescent="0.4">
      <c r="G14" s="23" t="s">
        <v>255</v>
      </c>
      <c r="V14" s="153"/>
    </row>
    <row r="15" spans="2:22" x14ac:dyDescent="0.3">
      <c r="G15" s="23" t="s">
        <v>256</v>
      </c>
    </row>
    <row r="16" spans="2:22" x14ac:dyDescent="0.3">
      <c r="G16" s="23" t="s">
        <v>257</v>
      </c>
    </row>
    <row r="17" spans="4:19" x14ac:dyDescent="0.3">
      <c r="G17" s="23" t="s">
        <v>258</v>
      </c>
    </row>
    <row r="18" spans="4:19" x14ac:dyDescent="0.3">
      <c r="G18" s="23" t="s">
        <v>259</v>
      </c>
    </row>
    <row r="19" spans="4:19" x14ac:dyDescent="0.3">
      <c r="G19" s="23" t="s">
        <v>113</v>
      </c>
    </row>
    <row r="20" spans="4:19" x14ac:dyDescent="0.3">
      <c r="G20" s="154" t="s">
        <v>260</v>
      </c>
    </row>
    <row r="24" spans="4:19" ht="18" x14ac:dyDescent="0.4">
      <c r="D24" s="153" t="s">
        <v>261</v>
      </c>
      <c r="E24" s="153" t="s">
        <v>262</v>
      </c>
      <c r="I24" s="153" t="s">
        <v>263</v>
      </c>
      <c r="M24" s="153"/>
      <c r="P24" s="153" t="s">
        <v>264</v>
      </c>
      <c r="R24" s="153"/>
      <c r="S24" s="153" t="s">
        <v>265</v>
      </c>
    </row>
    <row r="25" spans="4:19" x14ac:dyDescent="0.3">
      <c r="D25" s="23" t="s">
        <v>266</v>
      </c>
      <c r="E25" s="23" t="s">
        <v>267</v>
      </c>
      <c r="I25" s="23" t="s">
        <v>109</v>
      </c>
      <c r="P25" s="23" t="s">
        <v>30</v>
      </c>
      <c r="S25" s="23" t="s">
        <v>268</v>
      </c>
    </row>
    <row r="26" spans="4:19" x14ac:dyDescent="0.3">
      <c r="D26" s="23" t="s">
        <v>269</v>
      </c>
      <c r="E26" s="23" t="s">
        <v>87</v>
      </c>
      <c r="I26" s="23" t="s">
        <v>130</v>
      </c>
      <c r="P26" s="23" t="s">
        <v>31</v>
      </c>
      <c r="S26" s="23" t="s">
        <v>107</v>
      </c>
    </row>
    <row r="27" spans="4:19" x14ac:dyDescent="0.3">
      <c r="D27" s="23" t="s">
        <v>270</v>
      </c>
      <c r="E27" s="23" t="s">
        <v>271</v>
      </c>
      <c r="I27" s="23" t="s">
        <v>121</v>
      </c>
      <c r="P27" s="23" t="s">
        <v>32</v>
      </c>
      <c r="S27" s="23" t="s">
        <v>128</v>
      </c>
    </row>
    <row r="28" spans="4:19" x14ac:dyDescent="0.3">
      <c r="D28" s="23" t="s">
        <v>272</v>
      </c>
      <c r="E28" s="23" t="s">
        <v>273</v>
      </c>
      <c r="I28" s="23" t="s">
        <v>146</v>
      </c>
      <c r="P28" s="23" t="s">
        <v>33</v>
      </c>
      <c r="S28" s="23" t="s">
        <v>139</v>
      </c>
    </row>
    <row r="29" spans="4:19" x14ac:dyDescent="0.3">
      <c r="D29" s="23" t="s">
        <v>274</v>
      </c>
      <c r="E29" s="23" t="s">
        <v>275</v>
      </c>
      <c r="I29" s="23" t="s">
        <v>276</v>
      </c>
      <c r="P29" s="23" t="s">
        <v>34</v>
      </c>
      <c r="S29" s="23" t="s">
        <v>277</v>
      </c>
    </row>
    <row r="30" spans="4:19" x14ac:dyDescent="0.3">
      <c r="D30" s="23" t="s">
        <v>278</v>
      </c>
      <c r="E30" s="23" t="s">
        <v>279</v>
      </c>
      <c r="I30" s="23" t="s">
        <v>151</v>
      </c>
      <c r="P30" s="23" t="s">
        <v>35</v>
      </c>
      <c r="S30" s="23" t="s">
        <v>27</v>
      </c>
    </row>
    <row r="31" spans="4:19" x14ac:dyDescent="0.3">
      <c r="D31" s="23" t="s">
        <v>280</v>
      </c>
      <c r="E31" s="23" t="s">
        <v>281</v>
      </c>
      <c r="P31" s="23" t="s">
        <v>36</v>
      </c>
      <c r="S31" s="23" t="s">
        <v>282</v>
      </c>
    </row>
    <row r="32" spans="4:19" x14ac:dyDescent="0.3">
      <c r="D32" s="23" t="s">
        <v>283</v>
      </c>
      <c r="P32" s="23" t="s">
        <v>80</v>
      </c>
      <c r="S32" s="23" t="s">
        <v>284</v>
      </c>
    </row>
    <row r="33" spans="4:16" x14ac:dyDescent="0.3">
      <c r="D33" s="23" t="s">
        <v>285</v>
      </c>
      <c r="P33" s="23" t="s">
        <v>38</v>
      </c>
    </row>
    <row r="34" spans="4:16" x14ac:dyDescent="0.3">
      <c r="D34" s="23" t="s">
        <v>286</v>
      </c>
    </row>
    <row r="35" spans="4:16" x14ac:dyDescent="0.3">
      <c r="D35" s="23" t="s">
        <v>287</v>
      </c>
      <c r="P35" s="2"/>
    </row>
    <row r="36" spans="4:16" x14ac:dyDescent="0.3">
      <c r="D36" s="23" t="s">
        <v>288</v>
      </c>
    </row>
    <row r="37" spans="4:16" ht="18" x14ac:dyDescent="0.4">
      <c r="D37" s="23" t="s">
        <v>289</v>
      </c>
      <c r="E37" s="153" t="s">
        <v>290</v>
      </c>
    </row>
    <row r="38" spans="4:16" x14ac:dyDescent="0.3">
      <c r="D38" s="23" t="s">
        <v>291</v>
      </c>
      <c r="E38" s="23" t="s">
        <v>119</v>
      </c>
    </row>
    <row r="39" spans="4:16" x14ac:dyDescent="0.3">
      <c r="D39" s="23" t="s">
        <v>292</v>
      </c>
      <c r="E39" s="23" t="s">
        <v>118</v>
      </c>
    </row>
    <row r="40" spans="4:16" x14ac:dyDescent="0.3">
      <c r="D40" s="23" t="s">
        <v>293</v>
      </c>
      <c r="E40" s="23" t="s">
        <v>106</v>
      </c>
    </row>
    <row r="41" spans="4:16" x14ac:dyDescent="0.3">
      <c r="D41" s="23" t="s">
        <v>294</v>
      </c>
      <c r="E41" s="23" t="s">
        <v>125</v>
      </c>
    </row>
    <row r="42" spans="4:16" x14ac:dyDescent="0.3">
      <c r="D42" s="23" t="s">
        <v>295</v>
      </c>
    </row>
    <row r="43" spans="4:16" x14ac:dyDescent="0.3">
      <c r="D43" s="23" t="s">
        <v>296</v>
      </c>
    </row>
    <row r="44" spans="4:16" x14ac:dyDescent="0.3">
      <c r="D44" s="23" t="s">
        <v>297</v>
      </c>
    </row>
    <row r="45" spans="4:16" x14ac:dyDescent="0.3">
      <c r="D45" s="23" t="s">
        <v>298</v>
      </c>
    </row>
    <row r="46" spans="4:16" x14ac:dyDescent="0.3">
      <c r="D46" s="23" t="s">
        <v>299</v>
      </c>
    </row>
    <row r="47" spans="4:16" x14ac:dyDescent="0.3">
      <c r="D47" s="23" t="s">
        <v>300</v>
      </c>
    </row>
    <row r="48" spans="4:16" x14ac:dyDescent="0.3">
      <c r="D48" s="23" t="s">
        <v>301</v>
      </c>
    </row>
    <row r="49" spans="4:4" x14ac:dyDescent="0.3">
      <c r="D49" s="23" t="s">
        <v>302</v>
      </c>
    </row>
    <row r="50" spans="4:4" x14ac:dyDescent="0.3">
      <c r="D50" s="23" t="s">
        <v>303</v>
      </c>
    </row>
    <row r="51" spans="4:4" x14ac:dyDescent="0.3">
      <c r="D51" s="23" t="s">
        <v>304</v>
      </c>
    </row>
    <row r="52" spans="4:4" x14ac:dyDescent="0.3">
      <c r="D52" s="23" t="s">
        <v>305</v>
      </c>
    </row>
    <row r="53" spans="4:4" x14ac:dyDescent="0.3">
      <c r="D53" s="23" t="s">
        <v>306</v>
      </c>
    </row>
    <row r="54" spans="4:4" x14ac:dyDescent="0.3">
      <c r="D54" s="23" t="s">
        <v>307</v>
      </c>
    </row>
    <row r="55" spans="4:4" x14ac:dyDescent="0.3">
      <c r="D55" s="23" t="s">
        <v>308</v>
      </c>
    </row>
    <row r="56" spans="4:4" x14ac:dyDescent="0.3">
      <c r="D56" s="23" t="s">
        <v>309</v>
      </c>
    </row>
    <row r="57" spans="4:4" x14ac:dyDescent="0.3">
      <c r="D57" s="23" t="s">
        <v>310</v>
      </c>
    </row>
    <row r="58" spans="4:4" x14ac:dyDescent="0.3">
      <c r="D58" s="23" t="s">
        <v>311</v>
      </c>
    </row>
    <row r="59" spans="4:4" x14ac:dyDescent="0.3">
      <c r="D59" s="23" t="s">
        <v>312</v>
      </c>
    </row>
    <row r="60" spans="4:4" x14ac:dyDescent="0.3">
      <c r="D60" s="23" t="s">
        <v>313</v>
      </c>
    </row>
    <row r="61" spans="4:4" x14ac:dyDescent="0.3">
      <c r="D61" s="23" t="s">
        <v>314</v>
      </c>
    </row>
    <row r="62" spans="4:4" x14ac:dyDescent="0.3">
      <c r="D62" s="23" t="s">
        <v>315</v>
      </c>
    </row>
    <row r="63" spans="4:4" x14ac:dyDescent="0.3">
      <c r="D63" s="23" t="s">
        <v>316</v>
      </c>
    </row>
    <row r="64" spans="4:4" x14ac:dyDescent="0.3">
      <c r="D64" s="23" t="s">
        <v>317</v>
      </c>
    </row>
    <row r="65" spans="4:4" x14ac:dyDescent="0.3">
      <c r="D65" s="23" t="s">
        <v>318</v>
      </c>
    </row>
    <row r="66" spans="4:4" x14ac:dyDescent="0.3">
      <c r="D66" s="23"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172dec4-1e87-4fb6-9abd-5505c22dfc3c">
      <Terms xmlns="http://schemas.microsoft.com/office/infopath/2007/PartnerControls"/>
    </lcf76f155ced4ddcb4097134ff3c332f>
    <_ip_UnifiedCompliancePolicyProperties xmlns="http://schemas.microsoft.com/sharepoint/v3" xsi:nil="true"/>
    <TaxCatchAll xmlns="cccaf3ac-2de9-44d4-aa31-54302fceb5f7" xsi:nil="true"/>
    <SharedWithUsers xmlns="6f75b2f3-0005-4074-865c-d0f13e6ceb4e">
      <UserInfo>
        <DisplayName>Jane Hundley</DisplayName>
        <AccountId>31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60E655D054B741A240AD34860E18A5" ma:contentTypeVersion="17" ma:contentTypeDescription="Create a new document." ma:contentTypeScope="" ma:versionID="fe90ac86a892cfc27c397dfc63559abd">
  <xsd:schema xmlns:xsd="http://www.w3.org/2001/XMLSchema" xmlns:xs="http://www.w3.org/2001/XMLSchema" xmlns:p="http://schemas.microsoft.com/office/2006/metadata/properties" xmlns:ns1="http://schemas.microsoft.com/sharepoint/v3" xmlns:ns2="6f75b2f3-0005-4074-865c-d0f13e6ceb4e" xmlns:ns3="b172dec4-1e87-4fb6-9abd-5505c22dfc3c" xmlns:ns4="cccaf3ac-2de9-44d4-aa31-54302fceb5f7" targetNamespace="http://schemas.microsoft.com/office/2006/metadata/properties" ma:root="true" ma:fieldsID="8505cc6d55fe51f80e6abd98f689c62a" ns1:_="" ns2:_="" ns3:_="" ns4:_="">
    <xsd:import namespace="http://schemas.microsoft.com/sharepoint/v3"/>
    <xsd:import namespace="6f75b2f3-0005-4074-865c-d0f13e6ceb4e"/>
    <xsd:import namespace="b172dec4-1e87-4fb6-9abd-5505c22dfc3c"/>
    <xsd:import namespace="cccaf3ac-2de9-44d4-aa31-54302fceb5f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1:_ip_UnifiedCompliancePolicyProperties" minOccurs="0"/>
                <xsd:element ref="ns1:_ip_UnifiedCompliancePolicyUIAc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75b2f3-0005-4074-865c-d0f13e6ceb4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72dec4-1e87-4fb6-9abd-5505c22dfc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48eb0a1-16cd-4d49-9d38-589d27408958}" ma:internalName="TaxCatchAll" ma:showField="CatchAllData" ma:web="6f75b2f3-0005-4074-865c-d0f13e6ce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BE725D-23A0-4D57-AF20-3047517618B8}">
  <ds:schemaRefs>
    <ds:schemaRef ds:uri="http://schemas.microsoft.com/office/2006/metadata/properties"/>
    <ds:schemaRef ds:uri="http://schemas.microsoft.com/office/infopath/2007/PartnerControls"/>
    <ds:schemaRef ds:uri="http://schemas.microsoft.com/sharepoint/v3"/>
    <ds:schemaRef ds:uri="b172dec4-1e87-4fb6-9abd-5505c22dfc3c"/>
    <ds:schemaRef ds:uri="cccaf3ac-2de9-44d4-aa31-54302fceb5f7"/>
    <ds:schemaRef ds:uri="6f75b2f3-0005-4074-865c-d0f13e6ceb4e"/>
  </ds:schemaRefs>
</ds:datastoreItem>
</file>

<file path=customXml/itemProps2.xml><?xml version="1.0" encoding="utf-8"?>
<ds:datastoreItem xmlns:ds="http://schemas.openxmlformats.org/officeDocument/2006/customXml" ds:itemID="{6E1FEC2E-FB76-40D3-9345-CC63DD69DE6E}">
  <ds:schemaRefs>
    <ds:schemaRef ds:uri="http://schemas.microsoft.com/sharepoint/v3/contenttype/forms"/>
  </ds:schemaRefs>
</ds:datastoreItem>
</file>

<file path=customXml/itemProps3.xml><?xml version="1.0" encoding="utf-8"?>
<ds:datastoreItem xmlns:ds="http://schemas.openxmlformats.org/officeDocument/2006/customXml" ds:itemID="{0E1ABDC3-C194-4F77-BB95-2CBEBEDC7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75b2f3-0005-4074-865c-d0f13e6ceb4e"/>
    <ds:schemaRef ds:uri="b172dec4-1e87-4fb6-9abd-5505c22dfc3c"/>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Critical Role Assessment Matrix</vt:lpstr>
      <vt:lpstr>Profession specific heat map</vt:lpstr>
      <vt:lpstr>Diversity Raw Data</vt:lpstr>
      <vt:lpstr>Diversity - Graphs</vt:lpstr>
      <vt:lpstr>Succession Planning Template</vt:lpstr>
      <vt:lpstr>SP Template 1.3</vt:lpstr>
      <vt:lpstr>Drop down data</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Bean, Rachel</dc:creator>
  <cp:keywords/>
  <dc:description/>
  <cp:lastModifiedBy>Rachel Bean</cp:lastModifiedBy>
  <cp:revision/>
  <dcterms:created xsi:type="dcterms:W3CDTF">2022-07-25T14:21:27Z</dcterms:created>
  <dcterms:modified xsi:type="dcterms:W3CDTF">2022-12-15T09:48:57Z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0x0101004960E655D054B741A240AD34860E18A5</vt:lpwstr>
  </property>
  <property fmtid="{D5CDD505-2E9C-101B-9397-08002B2CF9AE}" pid="3" name="MediaServiceImageTags">
    <vt:lpwstr/>
  </property>
</Properties>
</file>